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'Лист1'!$A$390:$M$415</definedName>
    <definedName name="_xlnm.Print_Area" localSheetId="1">'Лист2'!$A$1:$AG$39</definedName>
  </definedNames>
  <calcPr fullCalcOnLoad="1"/>
</workbook>
</file>

<file path=xl/sharedStrings.xml><?xml version="1.0" encoding="utf-8"?>
<sst xmlns="http://schemas.openxmlformats.org/spreadsheetml/2006/main" count="1402" uniqueCount="254">
  <si>
    <t>фио</t>
  </si>
  <si>
    <t>Анисимов Кирилл</t>
  </si>
  <si>
    <t>Борисов никита</t>
  </si>
  <si>
    <t>Васильев Георгий</t>
  </si>
  <si>
    <t>Ворончихин Андрей</t>
  </si>
  <si>
    <t>Ермакова Вероника</t>
  </si>
  <si>
    <t>Засядько Яна</t>
  </si>
  <si>
    <t>Зима Вика</t>
  </si>
  <si>
    <t>Зубкова Полина</t>
  </si>
  <si>
    <t>Кацай Артем</t>
  </si>
  <si>
    <t>Колесников Никита</t>
  </si>
  <si>
    <t>Крючков Иван</t>
  </si>
  <si>
    <t>Кульбашная Диана</t>
  </si>
  <si>
    <t>Самсонян Владик</t>
  </si>
  <si>
    <t>Симонян Грайр</t>
  </si>
  <si>
    <t>Стадник Никита</t>
  </si>
  <si>
    <t>Стрюкова Даша</t>
  </si>
  <si>
    <t>Тластанкулов Тим.</t>
  </si>
  <si>
    <t>Полиниченко Ангел</t>
  </si>
  <si>
    <t>Топоян Сироп</t>
  </si>
  <si>
    <t>Хачкурузова Аня</t>
  </si>
  <si>
    <t>Хван Ирина</t>
  </si>
  <si>
    <t>Чехов Дима</t>
  </si>
  <si>
    <t>Щербаков Никита</t>
  </si>
  <si>
    <t xml:space="preserve">нужды </t>
  </si>
  <si>
    <t>школы</t>
  </si>
  <si>
    <t>охрана</t>
  </si>
  <si>
    <t>уборка</t>
  </si>
  <si>
    <t>класса</t>
  </si>
  <si>
    <t>питьвая</t>
  </si>
  <si>
    <t>вода</t>
  </si>
  <si>
    <t>полотен-</t>
  </si>
  <si>
    <t>ца</t>
  </si>
  <si>
    <t>стаканы</t>
  </si>
  <si>
    <t>салфет-</t>
  </si>
  <si>
    <t>ки</t>
  </si>
  <si>
    <t>туалет.</t>
  </si>
  <si>
    <t>бумага</t>
  </si>
  <si>
    <t>моющие средства</t>
  </si>
  <si>
    <t>для рук</t>
  </si>
  <si>
    <t>уборк.кл.</t>
  </si>
  <si>
    <t>сувениры</t>
  </si>
  <si>
    <t>для разв.</t>
  </si>
  <si>
    <t>разное</t>
  </si>
  <si>
    <t>подарки на праздн.</t>
  </si>
  <si>
    <t>детям</t>
  </si>
  <si>
    <t>педагог.</t>
  </si>
  <si>
    <t>организация праздн</t>
  </si>
  <si>
    <t>театры</t>
  </si>
  <si>
    <t>школа</t>
  </si>
  <si>
    <t>всего</t>
  </si>
  <si>
    <t>сдано ср.</t>
  </si>
  <si>
    <t>остаток</t>
  </si>
  <si>
    <t>декабрь</t>
  </si>
  <si>
    <t>дата</t>
  </si>
  <si>
    <t>дипломы</t>
  </si>
  <si>
    <t>оплата разговоров</t>
  </si>
  <si>
    <t>по сотовому</t>
  </si>
  <si>
    <t>итого</t>
  </si>
  <si>
    <t>нов.год - театры</t>
  </si>
  <si>
    <t>потрачен</t>
  </si>
  <si>
    <t>музей</t>
  </si>
  <si>
    <t>досуг</t>
  </si>
  <si>
    <t>нов.год- подарки</t>
  </si>
  <si>
    <t>конфеты</t>
  </si>
  <si>
    <t>коробки для под.</t>
  </si>
  <si>
    <t>ксероксная бумага</t>
  </si>
  <si>
    <t>январь</t>
  </si>
  <si>
    <t>Ворончихин Андр</t>
  </si>
  <si>
    <t>Колесников Ники</t>
  </si>
  <si>
    <t>Кульбашная Диан</t>
  </si>
  <si>
    <t>Полиниченко Анг</t>
  </si>
  <si>
    <t>Тластанкулов Т.</t>
  </si>
  <si>
    <t>Ермакова Верон</t>
  </si>
  <si>
    <t>сентябрь</t>
  </si>
  <si>
    <t>нужды</t>
  </si>
  <si>
    <t>ксерокопия</t>
  </si>
  <si>
    <t>медикаменты</t>
  </si>
  <si>
    <t>памятние</t>
  </si>
  <si>
    <t>оплата звон.сот.</t>
  </si>
  <si>
    <t>спортинвентарь</t>
  </si>
  <si>
    <t>замок</t>
  </si>
  <si>
    <t>октябрь</t>
  </si>
  <si>
    <t>ноябрь</t>
  </si>
  <si>
    <t>пот.окт.</t>
  </si>
  <si>
    <t>потрач</t>
  </si>
  <si>
    <t>сот телеф</t>
  </si>
  <si>
    <t>подарок ветеран</t>
  </si>
  <si>
    <t>2 полуг.</t>
  </si>
  <si>
    <t>ненужная</t>
  </si>
  <si>
    <t>за декабрь</t>
  </si>
  <si>
    <t>Свеженец</t>
  </si>
  <si>
    <t>на март</t>
  </si>
  <si>
    <t>февраль</t>
  </si>
  <si>
    <t xml:space="preserve">всего </t>
  </si>
  <si>
    <t>денег на 2 полуг</t>
  </si>
  <si>
    <t>кацай</t>
  </si>
  <si>
    <t>полиниченко</t>
  </si>
  <si>
    <t>диски для записи</t>
  </si>
  <si>
    <t xml:space="preserve">симонян </t>
  </si>
  <si>
    <t>кульбашная</t>
  </si>
  <si>
    <t>самсонян</t>
  </si>
  <si>
    <t>крючков</t>
  </si>
  <si>
    <t>чехов</t>
  </si>
  <si>
    <t>щербаков</t>
  </si>
  <si>
    <t>зима</t>
  </si>
  <si>
    <t>засядько</t>
  </si>
  <si>
    <t>тластанкулов</t>
  </si>
  <si>
    <t>ермакова</t>
  </si>
  <si>
    <t>хачкурузова</t>
  </si>
  <si>
    <t>анисимов</t>
  </si>
  <si>
    <t>конверты</t>
  </si>
  <si>
    <t>борисов</t>
  </si>
  <si>
    <t>март</t>
  </si>
  <si>
    <t>на апрель</t>
  </si>
  <si>
    <t>прочее</t>
  </si>
  <si>
    <t>бумага для печати (выпускные для учителя, отчеты)</t>
  </si>
  <si>
    <t>телефон</t>
  </si>
  <si>
    <t xml:space="preserve">стадник </t>
  </si>
  <si>
    <t>учителю покупала еду</t>
  </si>
  <si>
    <t>колесников</t>
  </si>
  <si>
    <t>топоян</t>
  </si>
  <si>
    <t>300 отдать Хачкурузовой</t>
  </si>
  <si>
    <t>с 1 полуг</t>
  </si>
  <si>
    <t>ФИО</t>
  </si>
  <si>
    <t>васильев</t>
  </si>
  <si>
    <t>сдано</t>
  </si>
  <si>
    <t>симонян</t>
  </si>
  <si>
    <t>500?</t>
  </si>
  <si>
    <t>зубкова</t>
  </si>
  <si>
    <t>педагог</t>
  </si>
  <si>
    <t>бэби кл</t>
  </si>
  <si>
    <t>родител</t>
  </si>
  <si>
    <t>еда</t>
  </si>
  <si>
    <t>фото</t>
  </si>
  <si>
    <t>торж.ч.</t>
  </si>
  <si>
    <t>ремонт</t>
  </si>
  <si>
    <t>отдала</t>
  </si>
  <si>
    <t>осталось</t>
  </si>
  <si>
    <t>на май</t>
  </si>
  <si>
    <t xml:space="preserve">разное: </t>
  </si>
  <si>
    <t>бумага, маркеры, скотч</t>
  </si>
  <si>
    <t>большая открытка и конверт</t>
  </si>
  <si>
    <t>лента на медаль и свиток</t>
  </si>
  <si>
    <t>шарики возд. Для украшения</t>
  </si>
  <si>
    <t>апрель</t>
  </si>
  <si>
    <t>цветы (если можно что-то взять 100 с родителей учла)</t>
  </si>
  <si>
    <t>цветы</t>
  </si>
  <si>
    <t>(остались)</t>
  </si>
  <si>
    <t>9пр</t>
  </si>
  <si>
    <t>телефон - звонила по поводу сдачи денег на выпускной долго объяснялась с теми, кого не было на собрании</t>
  </si>
  <si>
    <t>открытки учителям, директору на выпуск</t>
  </si>
  <si>
    <t>ленты на выпускной</t>
  </si>
  <si>
    <t>медали на выпуск</t>
  </si>
  <si>
    <t>проезд на рынок</t>
  </si>
  <si>
    <t>все это вбила в апрель</t>
  </si>
  <si>
    <t>торжеств.часть</t>
  </si>
  <si>
    <t>грамоты, открытки</t>
  </si>
  <si>
    <t>и проезд</t>
  </si>
  <si>
    <t>май</t>
  </si>
  <si>
    <t>без симонян</t>
  </si>
  <si>
    <t>сказсла Кацай за книгу</t>
  </si>
  <si>
    <t xml:space="preserve">отдала Кацай за книги, надо было 6893 </t>
  </si>
  <si>
    <t>получается она досдала</t>
  </si>
  <si>
    <t>7 мая</t>
  </si>
  <si>
    <t>6603 и 290-6693(290-ее книга)</t>
  </si>
  <si>
    <t>2000 (1200-выпуск, 800-нужды)</t>
  </si>
  <si>
    <t>за танцы - поместила в торжественную часть</t>
  </si>
  <si>
    <t>12 мая</t>
  </si>
  <si>
    <t>11 мая</t>
  </si>
  <si>
    <t>стадник</t>
  </si>
  <si>
    <t>шары</t>
  </si>
  <si>
    <t>марина</t>
  </si>
  <si>
    <t>угощение</t>
  </si>
  <si>
    <t>приглашения</t>
  </si>
  <si>
    <t>шарики</t>
  </si>
  <si>
    <t>18 мая</t>
  </si>
  <si>
    <t>потрачено</t>
  </si>
  <si>
    <t>видео</t>
  </si>
  <si>
    <t>рамки</t>
  </si>
  <si>
    <t>подарки</t>
  </si>
  <si>
    <t>голуби</t>
  </si>
  <si>
    <t>отнять у всех</t>
  </si>
  <si>
    <t>торжественная часть</t>
  </si>
  <si>
    <t>ленты, ленточки, грамоты, рамки</t>
  </si>
  <si>
    <t>медали, растяжки, открытки, голубки</t>
  </si>
  <si>
    <t>цветы и клубника</t>
  </si>
  <si>
    <t>танцы</t>
  </si>
  <si>
    <t>шары гелевые</t>
  </si>
  <si>
    <t>28 мая</t>
  </si>
  <si>
    <t>26 мая</t>
  </si>
  <si>
    <t xml:space="preserve">подарки </t>
  </si>
  <si>
    <t>директор</t>
  </si>
  <si>
    <t>завуч</t>
  </si>
  <si>
    <t>предметники</t>
  </si>
  <si>
    <t>медсестра</t>
  </si>
  <si>
    <t>уборщица</t>
  </si>
  <si>
    <t>учителю</t>
  </si>
  <si>
    <t xml:space="preserve">потрачено </t>
  </si>
  <si>
    <t>прибавила траты - расчитать по этой таблюце</t>
  </si>
  <si>
    <t xml:space="preserve">                  Фамилии, 
                       имена 
                            детей 
                            группы
Параметр 
оценки:</t>
  </si>
  <si>
    <t>Сумма баллов</t>
  </si>
  <si>
    <t>Среднее по строке</t>
  </si>
  <si>
    <t>Сформированность показателя по группе (в %)</t>
  </si>
  <si>
    <t>Среднее значение по строке</t>
  </si>
  <si>
    <t>Физически развитый</t>
  </si>
  <si>
    <t>Любознательный, активный</t>
  </si>
  <si>
    <t>Эмоционально-отзывчивый</t>
  </si>
  <si>
    <t>Овладевший средствами общения</t>
  </si>
  <si>
    <t>Способный управ-лять поведением</t>
  </si>
  <si>
    <t>Способный решать интелл.и личн. задачи</t>
  </si>
  <si>
    <t>Имеющий первичные представления о себе…</t>
  </si>
  <si>
    <t>Овладевший универсальными предпосылками учебн. деятельности</t>
  </si>
  <si>
    <t>Овладевший необходимыми умениями и навыками 
(по образовательным областям)</t>
  </si>
  <si>
    <t>«Физическая культура»</t>
  </si>
  <si>
    <t>«Здоровье»</t>
  </si>
  <si>
    <t>«Безопас-ность»</t>
  </si>
  <si>
    <t>«Социализа-ция»</t>
  </si>
  <si>
    <t>«Труд»</t>
  </si>
  <si>
    <t>«Познание»</t>
  </si>
  <si>
    <t>«Коммуни-кация»</t>
  </si>
  <si>
    <t>«Чтение 
худ.л-ры»</t>
  </si>
  <si>
    <t>«Худ. творчество»</t>
  </si>
  <si>
    <t>«Музыка»</t>
  </si>
  <si>
    <t>Освоение программы ребенком (в %)</t>
  </si>
  <si>
    <t>месяцы</t>
  </si>
  <si>
    <t>№ недели</t>
  </si>
  <si>
    <t>дни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</si>
  <si>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</si>
  <si>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</si>
  <si>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</si>
  <si>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</si>
  <si>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</si>
  <si>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</si>
  <si>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</si>
  <si>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июнь</t>
  </si>
  <si>
    <t>июль</t>
  </si>
  <si>
    <t>август</t>
  </si>
  <si>
    <t>УТВЕРЖДАЮ</t>
  </si>
  <si>
    <t>заведующий МБДОУ № 257</t>
  </si>
  <si>
    <t>____________Макарова И.Б.</t>
  </si>
  <si>
    <t>ГОДОВОЙ КАЛЕНДАРНЫЙ УЧЕБНЫЙ ГРАФИК МБДОУ № 257</t>
  </si>
  <si>
    <t>УСЛОВНЫЕ ОБОЗНАЧЕНИЯ:</t>
  </si>
  <si>
    <t>мониторинг качества освоения программного материала воспитанниками</t>
  </si>
  <si>
    <t>каникулы</t>
  </si>
  <si>
    <t>праздничные мероприятия</t>
  </si>
  <si>
    <t>на 2013-2014УЧЕБНЫЙ ГОД</t>
  </si>
  <si>
    <t>выходные и праздничные дни</t>
  </si>
  <si>
    <t>ПМПк</t>
  </si>
  <si>
    <t>Общие родительские собрания</t>
  </si>
  <si>
    <t>педсоветы</t>
  </si>
  <si>
    <t>выпуск в школу</t>
  </si>
  <si>
    <t>протокол педсовета № от_30.08.13</t>
  </si>
  <si>
    <t>приказ № 97от 30.08.2013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</si>
</sst>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7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 diagonalDown="1">
      <left style="medium"/>
      <right/>
      <top style="medium"/>
      <bottom/>
      <diagonal style="medium"/>
    </border>
    <border diagonalDown="1">
      <left/>
      <right/>
      <top style="medium"/>
      <bottom/>
      <diagonal style="medium"/>
    </border>
    <border diagonalDown="1">
      <left/>
      <right style="medium"/>
      <top style="medium"/>
      <bottom/>
      <diagonal style="medium"/>
    </border>
    <border diagonalDown="1">
      <left style="medium"/>
      <right/>
      <top/>
      <bottom style="medium"/>
      <diagonal style="medium"/>
    </border>
    <border diagonalDown="1">
      <left/>
      <right/>
      <top/>
      <bottom style="medium"/>
      <diagonal style="medium"/>
    </border>
    <border diagonalDown="1">
      <left/>
      <right style="medium"/>
      <top/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6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 applyProtection="1">
      <alignment horizontal="center" vertical="center" textRotation="90" wrapText="1"/>
      <protection locked="0"/>
    </xf>
    <xf numFmtId="0" fontId="10" fillId="0" borderId="14" xfId="0" applyFont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3" borderId="14" xfId="0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>
      <alignment horizontal="center" wrapText="1"/>
    </xf>
    <xf numFmtId="1" fontId="10" fillId="3" borderId="15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 vertical="top" wrapText="1"/>
    </xf>
    <xf numFmtId="1" fontId="10" fillId="3" borderId="14" xfId="0" applyNumberFormat="1" applyFont="1" applyFill="1" applyBorder="1" applyAlignment="1" applyProtection="1">
      <alignment horizontal="center" vertical="top" shrinkToFit="1"/>
      <protection hidden="1"/>
    </xf>
    <xf numFmtId="0" fontId="10" fillId="3" borderId="14" xfId="0" applyFont="1" applyFill="1" applyBorder="1" applyAlignment="1">
      <alignment horizontal="center" vertical="top" wrapText="1"/>
    </xf>
    <xf numFmtId="1" fontId="10" fillId="3" borderId="1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8" fillId="5" borderId="8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9" xfId="0" applyFill="1" applyBorder="1" applyAlignment="1">
      <alignment/>
    </xf>
    <xf numFmtId="0" fontId="8" fillId="5" borderId="9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0" fillId="5" borderId="12" xfId="0" applyFill="1" applyBorder="1" applyAlignment="1">
      <alignment/>
    </xf>
    <xf numFmtId="0" fontId="8" fillId="5" borderId="12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9" xfId="0" applyFill="1" applyBorder="1" applyAlignment="1">
      <alignment/>
    </xf>
    <xf numFmtId="0" fontId="0" fillId="5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9" borderId="9" xfId="0" applyFill="1" applyBorder="1" applyAlignment="1">
      <alignment/>
    </xf>
    <xf numFmtId="0" fontId="0" fillId="5" borderId="8" xfId="0" applyFill="1" applyBorder="1" applyAlignment="1">
      <alignment/>
    </xf>
    <xf numFmtId="0" fontId="0" fillId="11" borderId="1" xfId="0" applyFill="1" applyBorder="1" applyAlignment="1">
      <alignment/>
    </xf>
    <xf numFmtId="0" fontId="0" fillId="11" borderId="9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9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9" xfId="0" applyFill="1" applyBorder="1" applyAlignment="1">
      <alignment/>
    </xf>
    <xf numFmtId="0" fontId="0" fillId="13" borderId="1" xfId="0" applyFill="1" applyBorder="1" applyAlignment="1">
      <alignment/>
    </xf>
    <xf numFmtId="0" fontId="0" fillId="14" borderId="9" xfId="0" applyFill="1" applyBorder="1" applyAlignment="1">
      <alignment/>
    </xf>
    <xf numFmtId="0" fontId="17" fillId="12" borderId="4" xfId="0" applyFont="1" applyFill="1" applyBorder="1" applyAlignment="1">
      <alignment/>
    </xf>
    <xf numFmtId="0" fontId="0" fillId="15" borderId="0" xfId="0" applyFill="1" applyBorder="1" applyAlignment="1">
      <alignment/>
    </xf>
    <xf numFmtId="0" fontId="0" fillId="12" borderId="8" xfId="0" applyFill="1" applyBorder="1" applyAlignment="1">
      <alignment/>
    </xf>
    <xf numFmtId="0" fontId="0" fillId="11" borderId="0" xfId="0" applyFont="1" applyFill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0" fillId="15" borderId="9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7" xfId="0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1" fontId="10" fillId="3" borderId="15" xfId="0" applyNumberFormat="1" applyFont="1" applyFill="1" applyBorder="1" applyAlignment="1" applyProtection="1">
      <alignment horizontal="center" vertical="top" wrapText="1"/>
      <protection hidden="1"/>
    </xf>
    <xf numFmtId="1" fontId="10" fillId="3" borderId="20" xfId="0" applyNumberFormat="1" applyFont="1" applyFill="1" applyBorder="1" applyAlignment="1" applyProtection="1">
      <alignment horizontal="center" vertical="top" wrapText="1"/>
      <protection hidden="1"/>
    </xf>
    <xf numFmtId="1" fontId="10" fillId="3" borderId="19" xfId="0" applyNumberFormat="1" applyFont="1" applyFill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top" wrapText="1"/>
    </xf>
    <xf numFmtId="0" fontId="10" fillId="3" borderId="2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textRotation="90" wrapText="1"/>
    </xf>
    <xf numFmtId="1" fontId="0" fillId="3" borderId="20" xfId="0" applyNumberFormat="1" applyFill="1" applyBorder="1" applyAlignment="1" applyProtection="1">
      <alignment horizontal="center" vertical="top" wrapText="1"/>
      <protection hidden="1"/>
    </xf>
    <xf numFmtId="1" fontId="0" fillId="3" borderId="19" xfId="0" applyNumberFormat="1" applyFill="1" applyBorder="1" applyAlignment="1" applyProtection="1">
      <alignment horizontal="center" vertical="top" wrapText="1"/>
      <protection hidden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3" borderId="23" xfId="0" applyNumberFormat="1" applyFont="1" applyFill="1" applyBorder="1" applyAlignment="1" applyProtection="1">
      <alignment horizontal="center" vertical="top" wrapText="1"/>
      <protection hidden="1"/>
    </xf>
    <xf numFmtId="1" fontId="0" fillId="3" borderId="24" xfId="0" applyNumberFormat="1" applyFill="1" applyBorder="1" applyAlignment="1" applyProtection="1">
      <alignment horizontal="center" vertical="top" wrapText="1"/>
      <protection hidden="1"/>
    </xf>
    <xf numFmtId="1" fontId="10" fillId="3" borderId="25" xfId="0" applyNumberFormat="1" applyFont="1" applyFill="1" applyBorder="1" applyAlignment="1" applyProtection="1">
      <alignment horizontal="center" vertical="top" wrapText="1"/>
      <protection hidden="1"/>
    </xf>
    <xf numFmtId="1" fontId="0" fillId="3" borderId="26" xfId="0" applyNumberFormat="1" applyFill="1" applyBorder="1" applyAlignment="1" applyProtection="1">
      <alignment horizontal="center" vertical="top" wrapText="1"/>
      <protection hidden="1"/>
    </xf>
    <xf numFmtId="1" fontId="10" fillId="3" borderId="27" xfId="0" applyNumberFormat="1" applyFont="1" applyFill="1" applyBorder="1" applyAlignment="1" applyProtection="1">
      <alignment horizontal="center" vertical="top" wrapText="1"/>
      <protection hidden="1"/>
    </xf>
    <xf numFmtId="1" fontId="0" fillId="3" borderId="14" xfId="0" applyNumberFormat="1" applyFill="1" applyBorder="1" applyAlignment="1" applyProtection="1">
      <alignment horizontal="center" vertical="top" wrapText="1"/>
      <protection hidden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10" fillId="3" borderId="24" xfId="0" applyNumberFormat="1" applyFont="1" applyFill="1" applyBorder="1" applyAlignment="1" applyProtection="1">
      <alignment horizontal="center" vertical="top" wrapText="1"/>
      <protection hidden="1"/>
    </xf>
    <xf numFmtId="1" fontId="10" fillId="3" borderId="26" xfId="0" applyNumberFormat="1" applyFont="1" applyFill="1" applyBorder="1" applyAlignment="1" applyProtection="1">
      <alignment horizontal="center" vertical="top" wrapText="1"/>
      <protection hidden="1"/>
    </xf>
    <xf numFmtId="1" fontId="10" fillId="3" borderId="14" xfId="0" applyNumberFormat="1" applyFont="1" applyFill="1" applyBorder="1" applyAlignment="1" applyProtection="1">
      <alignment horizontal="center" vertical="top" wrapText="1"/>
      <protection hidden="1"/>
    </xf>
    <xf numFmtId="1" fontId="0" fillId="3" borderId="27" xfId="0" applyNumberFormat="1" applyFill="1" applyBorder="1" applyAlignment="1" applyProtection="1">
      <alignment horizontal="center" vertical="top" wrapText="1"/>
      <protection hidden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textRotation="90" wrapText="1"/>
    </xf>
    <xf numFmtId="0" fontId="13" fillId="3" borderId="1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textRotation="90" wrapText="1"/>
    </xf>
    <xf numFmtId="0" fontId="12" fillId="3" borderId="24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6" xfId="0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6"/>
  <sheetViews>
    <sheetView zoomScale="75" zoomScaleNormal="75" workbookViewId="0" topLeftCell="A1">
      <selection activeCell="U585" sqref="U585"/>
    </sheetView>
  </sheetViews>
  <sheetFormatPr defaultColWidth="9.00390625" defaultRowHeight="12.75"/>
  <cols>
    <col min="4" max="4" width="10.00390625" style="0" customWidth="1"/>
    <col min="14" max="15" width="9.375" style="0" bestFit="1" customWidth="1"/>
    <col min="20" max="20" width="9.375" style="0" bestFit="1" customWidth="1"/>
    <col min="21" max="21" width="10.125" style="0" customWidth="1"/>
    <col min="22" max="23" width="9.375" style="0" bestFit="1" customWidth="1"/>
  </cols>
  <sheetData>
    <row r="1" spans="1:23" ht="12.75">
      <c r="A1" s="1" t="s">
        <v>0</v>
      </c>
      <c r="B1" s="1"/>
      <c r="C1" s="1" t="s">
        <v>50</v>
      </c>
      <c r="D1" s="1" t="s">
        <v>52</v>
      </c>
      <c r="E1" s="1" t="s">
        <v>24</v>
      </c>
      <c r="F1" s="1" t="s">
        <v>26</v>
      </c>
      <c r="G1" s="1" t="s">
        <v>27</v>
      </c>
      <c r="H1" s="1" t="s">
        <v>29</v>
      </c>
      <c r="I1" s="1" t="s">
        <v>31</v>
      </c>
      <c r="J1" s="1" t="s">
        <v>33</v>
      </c>
      <c r="K1" s="1" t="s">
        <v>34</v>
      </c>
      <c r="L1" s="1" t="s">
        <v>36</v>
      </c>
      <c r="M1" s="1" t="s">
        <v>38</v>
      </c>
      <c r="N1" s="1"/>
      <c r="O1" s="1" t="s">
        <v>41</v>
      </c>
      <c r="P1" s="1" t="s">
        <v>43</v>
      </c>
      <c r="Q1" s="1" t="s">
        <v>44</v>
      </c>
      <c r="R1" s="1"/>
      <c r="S1" s="1" t="s">
        <v>47</v>
      </c>
      <c r="T1" s="1"/>
      <c r="U1" s="1" t="s">
        <v>58</v>
      </c>
      <c r="V1" s="1" t="s">
        <v>52</v>
      </c>
      <c r="W1" s="1"/>
    </row>
    <row r="2" spans="1:23" ht="12.75">
      <c r="A2" s="1"/>
      <c r="B2" s="1"/>
      <c r="C2" s="1" t="s">
        <v>51</v>
      </c>
      <c r="D2" s="1" t="s">
        <v>53</v>
      </c>
      <c r="E2" s="1" t="s">
        <v>25</v>
      </c>
      <c r="F2" s="1"/>
      <c r="G2" s="1" t="s">
        <v>28</v>
      </c>
      <c r="H2" s="1" t="s">
        <v>30</v>
      </c>
      <c r="I2" s="1" t="s">
        <v>32</v>
      </c>
      <c r="J2" s="1"/>
      <c r="K2" s="1" t="s">
        <v>35</v>
      </c>
      <c r="L2" s="1" t="s">
        <v>37</v>
      </c>
      <c r="M2" s="1" t="s">
        <v>39</v>
      </c>
      <c r="N2" s="1" t="s">
        <v>40</v>
      </c>
      <c r="O2" s="1" t="s">
        <v>42</v>
      </c>
      <c r="P2" s="1"/>
      <c r="Q2" s="1" t="s">
        <v>45</v>
      </c>
      <c r="R2" s="1" t="s">
        <v>46</v>
      </c>
      <c r="S2" s="1" t="s">
        <v>48</v>
      </c>
      <c r="T2" s="1" t="s">
        <v>49</v>
      </c>
      <c r="U2" s="1" t="s">
        <v>60</v>
      </c>
      <c r="V2" s="1" t="s">
        <v>67</v>
      </c>
      <c r="W2" s="1"/>
    </row>
    <row r="3" spans="1:24" ht="12.75">
      <c r="A3" s="1" t="s">
        <v>1</v>
      </c>
      <c r="B3" s="1"/>
      <c r="C3" s="1">
        <v>2550</v>
      </c>
      <c r="D3" s="1">
        <v>1213.065</v>
      </c>
      <c r="E3" s="1"/>
      <c r="F3" s="1"/>
      <c r="G3" s="1">
        <f>+G27/22</f>
        <v>45.45454545454545</v>
      </c>
      <c r="H3" s="1">
        <f>+H27/23</f>
        <v>8.695652173913043</v>
      </c>
      <c r="I3" s="1">
        <f>+I27/22</f>
        <v>3.272727272727273</v>
      </c>
      <c r="J3" s="1">
        <f>+J27/23</f>
        <v>1.391304347826087</v>
      </c>
      <c r="K3" s="1">
        <f>+K27/22</f>
        <v>2.0454545454545454</v>
      </c>
      <c r="L3" s="1">
        <f>+L27/23</f>
        <v>2.869565217391304</v>
      </c>
      <c r="M3" s="1">
        <f>+M27/23</f>
        <v>0</v>
      </c>
      <c r="N3" s="1">
        <f>+N27/22</f>
        <v>1.8181818181818181</v>
      </c>
      <c r="O3" s="1"/>
      <c r="P3" s="1">
        <f>+P27/22</f>
        <v>2.272727272727273</v>
      </c>
      <c r="Q3" s="1">
        <f>+Q27/23</f>
        <v>204.8695652173913</v>
      </c>
      <c r="R3" s="1">
        <f>+R27/23</f>
        <v>132.6086956521739</v>
      </c>
      <c r="S3" s="1">
        <f>+S27/23</f>
        <v>100</v>
      </c>
      <c r="T3" s="1"/>
      <c r="U3" s="1">
        <f>+E3+F3+G3+H3+I3+J3+K3+L3+M3+N3+O3+P3+Q3+R3+S3+T3</f>
        <v>505.298418972332</v>
      </c>
      <c r="V3" s="1">
        <f>+D3-U3</f>
        <v>707.766581027668</v>
      </c>
      <c r="W3" s="1" t="s">
        <v>1</v>
      </c>
      <c r="X3" s="1"/>
    </row>
    <row r="4" spans="1:24" ht="12.75">
      <c r="A4" s="1" t="s">
        <v>2</v>
      </c>
      <c r="B4" s="1"/>
      <c r="C4" s="1">
        <v>2000</v>
      </c>
      <c r="D4" s="1">
        <v>913.071</v>
      </c>
      <c r="E4" s="1"/>
      <c r="F4" s="1"/>
      <c r="G4" s="1">
        <f>+G27/22</f>
        <v>45.45454545454545</v>
      </c>
      <c r="H4" s="1">
        <v>8.6957</v>
      </c>
      <c r="I4" s="1">
        <v>3.272727</v>
      </c>
      <c r="J4" s="1">
        <v>1.3913</v>
      </c>
      <c r="K4" s="1">
        <v>2.0455</v>
      </c>
      <c r="L4" s="1">
        <v>2.8696</v>
      </c>
      <c r="M4" s="1"/>
      <c r="N4" s="1">
        <v>1.8182</v>
      </c>
      <c r="O4" s="1"/>
      <c r="P4" s="1">
        <v>2.2727</v>
      </c>
      <c r="Q4" s="1">
        <v>204.87</v>
      </c>
      <c r="R4" s="1">
        <v>132.61</v>
      </c>
      <c r="S4" s="1">
        <v>100</v>
      </c>
      <c r="T4" s="1"/>
      <c r="U4" s="1">
        <f>+G4+H4+I4+J4+K4+L4+N4+P4+Q4+R4+S4</f>
        <v>505.3002724545455</v>
      </c>
      <c r="V4" s="1">
        <f aca="true" t="shared" si="0" ref="V4:V25">+D4-U4</f>
        <v>407.7707275454545</v>
      </c>
      <c r="W4" s="1" t="s">
        <v>2</v>
      </c>
      <c r="X4" s="1"/>
    </row>
    <row r="5" spans="1:24" ht="12.75">
      <c r="A5" s="1" t="s">
        <v>3</v>
      </c>
      <c r="B5" s="1"/>
      <c r="C5" s="1">
        <v>2000</v>
      </c>
      <c r="D5" s="1">
        <v>663.072</v>
      </c>
      <c r="E5" s="1"/>
      <c r="F5" s="1"/>
      <c r="G5" s="1">
        <f>+G27/22</f>
        <v>45.45454545454545</v>
      </c>
      <c r="H5" s="1">
        <v>8.6957</v>
      </c>
      <c r="I5" s="1">
        <v>3.272727</v>
      </c>
      <c r="J5" s="1">
        <v>1.3913</v>
      </c>
      <c r="K5" s="1">
        <v>2.0455</v>
      </c>
      <c r="L5" s="1">
        <v>2.8696</v>
      </c>
      <c r="M5" s="1"/>
      <c r="N5" s="1">
        <v>1.8182</v>
      </c>
      <c r="O5" s="1"/>
      <c r="P5" s="1">
        <v>2.2727</v>
      </c>
      <c r="Q5" s="1">
        <v>204.87</v>
      </c>
      <c r="R5" s="1">
        <v>132.61</v>
      </c>
      <c r="S5" s="1">
        <v>100</v>
      </c>
      <c r="T5" s="1"/>
      <c r="U5" s="1">
        <f>+G5+H5+I5+J5+K5+L5+N5+P5+Q5+R5+S5</f>
        <v>505.3002724545455</v>
      </c>
      <c r="V5" s="1">
        <f t="shared" si="0"/>
        <v>157.7717275454545</v>
      </c>
      <c r="W5" s="1" t="s">
        <v>3</v>
      </c>
      <c r="X5" s="1"/>
    </row>
    <row r="6" spans="1:24" ht="12.75">
      <c r="A6" s="1" t="s">
        <v>4</v>
      </c>
      <c r="B6" s="1"/>
      <c r="C6" s="1">
        <v>2270</v>
      </c>
      <c r="D6" s="1">
        <v>933.072</v>
      </c>
      <c r="E6" s="1"/>
      <c r="F6" s="1"/>
      <c r="G6" s="1">
        <f>+G27/22</f>
        <v>45.45454545454545</v>
      </c>
      <c r="H6" s="1">
        <v>8.6957</v>
      </c>
      <c r="I6" s="1">
        <v>3.272727</v>
      </c>
      <c r="J6" s="1">
        <v>1.3913</v>
      </c>
      <c r="K6" s="1">
        <v>2.0455</v>
      </c>
      <c r="L6" s="1">
        <v>2.8696</v>
      </c>
      <c r="M6" s="1"/>
      <c r="N6" s="1">
        <v>1.8182</v>
      </c>
      <c r="O6" s="1"/>
      <c r="P6" s="1">
        <v>2.2727</v>
      </c>
      <c r="Q6" s="1">
        <v>204.87</v>
      </c>
      <c r="R6" s="1">
        <v>132.61</v>
      </c>
      <c r="S6" s="1">
        <v>100</v>
      </c>
      <c r="T6" s="1"/>
      <c r="U6" s="1">
        <f>+G6+H6+I6+J6+K6+L6+N6+P6+Q6+R6+S6</f>
        <v>505.3002724545455</v>
      </c>
      <c r="V6" s="1">
        <f t="shared" si="0"/>
        <v>427.7717275454545</v>
      </c>
      <c r="W6" s="1" t="s">
        <v>4</v>
      </c>
      <c r="X6" s="1"/>
    </row>
    <row r="7" spans="1:24" ht="12.75">
      <c r="A7" s="1" t="s">
        <v>5</v>
      </c>
      <c r="B7" s="1"/>
      <c r="C7" s="1">
        <v>1250</v>
      </c>
      <c r="D7" s="1">
        <v>533.726</v>
      </c>
      <c r="E7" s="1"/>
      <c r="F7" s="1"/>
      <c r="G7" s="1"/>
      <c r="H7" s="1">
        <v>8.6957</v>
      </c>
      <c r="I7" s="1">
        <v>3.272727</v>
      </c>
      <c r="J7" s="1">
        <v>1.3913</v>
      </c>
      <c r="K7" s="1">
        <v>2.0455</v>
      </c>
      <c r="L7" s="1">
        <v>2.8696</v>
      </c>
      <c r="M7" s="1"/>
      <c r="N7" s="1">
        <v>1.8182</v>
      </c>
      <c r="O7" s="1"/>
      <c r="P7" s="1">
        <v>2.2727</v>
      </c>
      <c r="Q7" s="1">
        <v>204.87</v>
      </c>
      <c r="R7" s="1">
        <v>132.61</v>
      </c>
      <c r="S7" s="1">
        <v>100</v>
      </c>
      <c r="T7" s="1"/>
      <c r="U7" s="1">
        <f>+E7+F7+G7+H7+I7+J7+K7+L7+M7+N7+O7+P7+Q7+R7+S7+T7</f>
        <v>459.845727</v>
      </c>
      <c r="V7" s="1">
        <f t="shared" si="0"/>
        <v>73.88027299999999</v>
      </c>
      <c r="W7" s="1" t="s">
        <v>5</v>
      </c>
      <c r="X7" s="1"/>
    </row>
    <row r="8" spans="1:24" ht="12.75">
      <c r="A8" s="1" t="s">
        <v>6</v>
      </c>
      <c r="B8" s="1"/>
      <c r="C8" s="1">
        <v>2000</v>
      </c>
      <c r="D8" s="1">
        <v>663.072</v>
      </c>
      <c r="E8" s="1"/>
      <c r="F8" s="1"/>
      <c r="G8" s="1">
        <f>+G27/22</f>
        <v>45.45454545454545</v>
      </c>
      <c r="H8" s="1">
        <v>8.6957</v>
      </c>
      <c r="I8" s="1">
        <v>3.272727</v>
      </c>
      <c r="J8" s="1">
        <v>1.3913</v>
      </c>
      <c r="K8" s="1">
        <v>2.0455</v>
      </c>
      <c r="L8" s="1">
        <v>2.8696</v>
      </c>
      <c r="M8" s="1"/>
      <c r="N8" s="1">
        <v>1.8182</v>
      </c>
      <c r="O8" s="1"/>
      <c r="P8" s="1">
        <v>2.2727</v>
      </c>
      <c r="Q8" s="1">
        <v>204.87</v>
      </c>
      <c r="R8" s="1">
        <v>132.61</v>
      </c>
      <c r="S8" s="1">
        <v>100</v>
      </c>
      <c r="T8" s="1"/>
      <c r="U8" s="1">
        <v>505.3</v>
      </c>
      <c r="V8" s="1">
        <f t="shared" si="0"/>
        <v>157.772</v>
      </c>
      <c r="W8" s="1" t="s">
        <v>6</v>
      </c>
      <c r="X8" s="1"/>
    </row>
    <row r="9" spans="1:24" ht="12.75">
      <c r="A9" s="1" t="s">
        <v>7</v>
      </c>
      <c r="B9" s="1"/>
      <c r="C9" s="1">
        <v>2550</v>
      </c>
      <c r="D9" s="1">
        <v>1213.07</v>
      </c>
      <c r="E9" s="1"/>
      <c r="F9" s="1"/>
      <c r="G9" s="1">
        <f>+G27/22</f>
        <v>45.45454545454545</v>
      </c>
      <c r="H9" s="1">
        <v>8.6957</v>
      </c>
      <c r="I9" s="1">
        <v>3.272727</v>
      </c>
      <c r="J9" s="1">
        <v>1.3913</v>
      </c>
      <c r="K9" s="1">
        <v>2.0455</v>
      </c>
      <c r="L9" s="1">
        <v>2.8696</v>
      </c>
      <c r="M9" s="1"/>
      <c r="N9" s="1">
        <v>1.8182</v>
      </c>
      <c r="O9" s="1"/>
      <c r="P9" s="1">
        <v>2.2727</v>
      </c>
      <c r="Q9" s="1">
        <v>204.87</v>
      </c>
      <c r="R9" s="1">
        <v>132.61</v>
      </c>
      <c r="S9" s="1">
        <v>100</v>
      </c>
      <c r="T9" s="1"/>
      <c r="U9" s="1">
        <v>505.3</v>
      </c>
      <c r="V9" s="1">
        <f t="shared" si="0"/>
        <v>707.77</v>
      </c>
      <c r="W9" s="1" t="s">
        <v>7</v>
      </c>
      <c r="X9" s="1"/>
    </row>
    <row r="10" spans="1:24" ht="12.75">
      <c r="A10" s="1" t="s">
        <v>8</v>
      </c>
      <c r="B10" s="1"/>
      <c r="C10" s="1">
        <v>1850</v>
      </c>
      <c r="D10" s="1">
        <v>513.072</v>
      </c>
      <c r="E10" s="1"/>
      <c r="F10" s="1"/>
      <c r="G10" s="1">
        <f>+G27/22</f>
        <v>45.45454545454545</v>
      </c>
      <c r="H10" s="1">
        <v>8.6957</v>
      </c>
      <c r="I10" s="1">
        <v>3.272727</v>
      </c>
      <c r="J10" s="1">
        <v>1.3913</v>
      </c>
      <c r="K10" s="1">
        <v>2.0455</v>
      </c>
      <c r="L10" s="1">
        <v>2.8696</v>
      </c>
      <c r="M10" s="1"/>
      <c r="N10" s="1">
        <v>1.8182</v>
      </c>
      <c r="O10" s="1"/>
      <c r="P10" s="1">
        <v>2.2727</v>
      </c>
      <c r="Q10" s="1">
        <v>204.87</v>
      </c>
      <c r="R10" s="1">
        <v>132.61</v>
      </c>
      <c r="S10" s="1">
        <v>100</v>
      </c>
      <c r="T10" s="1"/>
      <c r="U10" s="1">
        <v>505.3</v>
      </c>
      <c r="V10" s="1">
        <f t="shared" si="0"/>
        <v>7.771999999999991</v>
      </c>
      <c r="W10" s="1" t="s">
        <v>8</v>
      </c>
      <c r="X10" s="1"/>
    </row>
    <row r="11" spans="1:24" ht="12.75">
      <c r="A11" s="1" t="s">
        <v>9</v>
      </c>
      <c r="B11" s="1"/>
      <c r="C11" s="1">
        <v>1600</v>
      </c>
      <c r="D11" s="1">
        <v>263.067</v>
      </c>
      <c r="E11" s="1"/>
      <c r="F11" s="1"/>
      <c r="G11" s="1">
        <f>+G27/22</f>
        <v>45.45454545454545</v>
      </c>
      <c r="H11" s="1">
        <v>8.6957</v>
      </c>
      <c r="I11" s="1">
        <v>3.272727</v>
      </c>
      <c r="J11" s="1">
        <v>1.3913</v>
      </c>
      <c r="K11" s="1">
        <v>2.0455</v>
      </c>
      <c r="L11" s="1">
        <v>2.8696</v>
      </c>
      <c r="M11" s="1"/>
      <c r="N11" s="1">
        <v>1.8182</v>
      </c>
      <c r="O11" s="1"/>
      <c r="P11" s="1">
        <v>2.2727</v>
      </c>
      <c r="Q11" s="1">
        <v>204.87</v>
      </c>
      <c r="R11" s="1">
        <v>132.61</v>
      </c>
      <c r="S11" s="1">
        <v>100</v>
      </c>
      <c r="T11" s="1"/>
      <c r="U11" s="1">
        <v>505.3</v>
      </c>
      <c r="V11" s="1">
        <f t="shared" si="0"/>
        <v>-242.233</v>
      </c>
      <c r="W11" s="1" t="s">
        <v>9</v>
      </c>
      <c r="X11" s="1"/>
    </row>
    <row r="12" spans="1:24" ht="12.75">
      <c r="A12" s="1" t="s">
        <v>10</v>
      </c>
      <c r="B12" s="1"/>
      <c r="C12" s="1">
        <v>2000</v>
      </c>
      <c r="D12" s="1">
        <v>663.072</v>
      </c>
      <c r="E12" s="1"/>
      <c r="F12" s="1"/>
      <c r="G12" s="1">
        <f>+G27/22</f>
        <v>45.45454545454545</v>
      </c>
      <c r="H12" s="1">
        <v>8.6957</v>
      </c>
      <c r="I12" s="1">
        <v>3.272727</v>
      </c>
      <c r="J12" s="1">
        <v>1.3913</v>
      </c>
      <c r="K12" s="1">
        <v>2.0455</v>
      </c>
      <c r="L12" s="1">
        <v>2.8696</v>
      </c>
      <c r="M12" s="1"/>
      <c r="N12" s="1">
        <v>1.8182</v>
      </c>
      <c r="O12" s="1"/>
      <c r="P12" s="1">
        <v>2.2727</v>
      </c>
      <c r="Q12" s="1">
        <v>204.87</v>
      </c>
      <c r="R12" s="1">
        <v>132.61</v>
      </c>
      <c r="S12" s="1">
        <v>100</v>
      </c>
      <c r="T12" s="1"/>
      <c r="U12" s="1">
        <v>505.3</v>
      </c>
      <c r="V12" s="1">
        <f t="shared" si="0"/>
        <v>157.772</v>
      </c>
      <c r="W12" s="1" t="s">
        <v>10</v>
      </c>
      <c r="X12" s="1"/>
    </row>
    <row r="13" spans="1:24" ht="12.75">
      <c r="A13" s="1" t="s">
        <v>11</v>
      </c>
      <c r="B13" s="1"/>
      <c r="C13" s="1">
        <v>2550</v>
      </c>
      <c r="D13" s="1">
        <v>1213.072</v>
      </c>
      <c r="E13" s="1"/>
      <c r="F13" s="1"/>
      <c r="G13" s="1">
        <f>+G27/22</f>
        <v>45.45454545454545</v>
      </c>
      <c r="H13" s="1">
        <v>8.6957</v>
      </c>
      <c r="I13" s="1">
        <v>3.272727</v>
      </c>
      <c r="J13" s="1">
        <v>1.3913</v>
      </c>
      <c r="K13" s="1">
        <v>2.0455</v>
      </c>
      <c r="L13" s="1">
        <v>2.8696</v>
      </c>
      <c r="M13" s="1"/>
      <c r="N13" s="1">
        <v>1.8182</v>
      </c>
      <c r="O13" s="1"/>
      <c r="P13" s="1">
        <v>2.2727</v>
      </c>
      <c r="Q13" s="1">
        <v>204.87</v>
      </c>
      <c r="R13" s="1">
        <v>132.61</v>
      </c>
      <c r="S13" s="1">
        <v>100</v>
      </c>
      <c r="T13" s="1"/>
      <c r="U13" s="1">
        <v>505.3</v>
      </c>
      <c r="V13" s="1">
        <f t="shared" si="0"/>
        <v>707.7719999999999</v>
      </c>
      <c r="W13" s="1" t="s">
        <v>11</v>
      </c>
      <c r="X13" s="1"/>
    </row>
    <row r="14" spans="1:24" ht="12.75">
      <c r="A14" s="1" t="s">
        <v>12</v>
      </c>
      <c r="B14" s="1"/>
      <c r="C14" s="1">
        <v>2550</v>
      </c>
      <c r="D14" s="1">
        <v>1213.072</v>
      </c>
      <c r="E14" s="1"/>
      <c r="F14" s="1"/>
      <c r="G14" s="1">
        <f>+G27/22</f>
        <v>45.45454545454545</v>
      </c>
      <c r="H14" s="1">
        <v>8.6957</v>
      </c>
      <c r="I14" s="1">
        <v>3.272727</v>
      </c>
      <c r="J14" s="1">
        <v>1.3913</v>
      </c>
      <c r="K14" s="1">
        <v>2.0455</v>
      </c>
      <c r="L14" s="1">
        <v>2.8696</v>
      </c>
      <c r="M14" s="1"/>
      <c r="N14" s="1">
        <v>1.8182</v>
      </c>
      <c r="O14" s="1"/>
      <c r="P14" s="1">
        <v>2.2727</v>
      </c>
      <c r="Q14" s="1">
        <v>204.87</v>
      </c>
      <c r="R14" s="1">
        <v>132.61</v>
      </c>
      <c r="S14" s="1">
        <v>100</v>
      </c>
      <c r="T14" s="1"/>
      <c r="U14" s="1">
        <v>505.3</v>
      </c>
      <c r="V14" s="1">
        <f t="shared" si="0"/>
        <v>707.7719999999999</v>
      </c>
      <c r="W14" s="1" t="s">
        <v>12</v>
      </c>
      <c r="X14" s="1"/>
    </row>
    <row r="15" spans="1:24" ht="12.75">
      <c r="A15" s="1" t="s">
        <v>18</v>
      </c>
      <c r="B15" s="1"/>
      <c r="C15" s="1">
        <v>3550</v>
      </c>
      <c r="D15" s="1">
        <v>2213.072</v>
      </c>
      <c r="E15" s="1"/>
      <c r="F15" s="1"/>
      <c r="G15" s="1">
        <f>+G27/22</f>
        <v>45.45454545454545</v>
      </c>
      <c r="H15" s="1">
        <v>8.6957</v>
      </c>
      <c r="I15" s="1">
        <v>3.272727</v>
      </c>
      <c r="J15" s="1">
        <v>1.3913</v>
      </c>
      <c r="K15" s="1">
        <v>2.0455</v>
      </c>
      <c r="L15" s="1">
        <v>2.8696</v>
      </c>
      <c r="M15" s="1"/>
      <c r="N15" s="1">
        <v>1.8182</v>
      </c>
      <c r="O15" s="1"/>
      <c r="P15" s="1">
        <v>2.2727</v>
      </c>
      <c r="Q15" s="1">
        <v>204.87</v>
      </c>
      <c r="R15" s="1">
        <v>132.61</v>
      </c>
      <c r="S15" s="1">
        <v>100</v>
      </c>
      <c r="T15" s="1"/>
      <c r="U15" s="1">
        <v>505.3</v>
      </c>
      <c r="V15" s="1">
        <f t="shared" si="0"/>
        <v>1707.7720000000002</v>
      </c>
      <c r="W15" s="1" t="s">
        <v>18</v>
      </c>
      <c r="X15" s="1"/>
    </row>
    <row r="16" spans="1:24" ht="12.75">
      <c r="A16" s="1" t="s">
        <v>13</v>
      </c>
      <c r="B16" s="1"/>
      <c r="C16" s="1">
        <v>1680</v>
      </c>
      <c r="D16" s="1">
        <v>490.582</v>
      </c>
      <c r="E16" s="1"/>
      <c r="F16" s="1"/>
      <c r="G16" s="1">
        <f>+G27/22</f>
        <v>45.45454545454545</v>
      </c>
      <c r="H16" s="1">
        <v>8.6957</v>
      </c>
      <c r="I16" s="1">
        <v>3.272727</v>
      </c>
      <c r="J16" s="1">
        <v>1.3913</v>
      </c>
      <c r="K16" s="1">
        <v>2.0455</v>
      </c>
      <c r="L16" s="1">
        <v>2.8696</v>
      </c>
      <c r="M16" s="1"/>
      <c r="N16" s="1">
        <v>1.8182</v>
      </c>
      <c r="O16" s="1"/>
      <c r="P16" s="1">
        <v>2.2727</v>
      </c>
      <c r="Q16" s="1">
        <v>204.87</v>
      </c>
      <c r="R16" s="1">
        <v>132.61</v>
      </c>
      <c r="S16" s="1">
        <v>100</v>
      </c>
      <c r="T16" s="1"/>
      <c r="U16" s="1">
        <v>505.3</v>
      </c>
      <c r="V16" s="1">
        <f t="shared" si="0"/>
        <v>-14.718000000000018</v>
      </c>
      <c r="W16" s="1" t="s">
        <v>13</v>
      </c>
      <c r="X16" s="1"/>
    </row>
    <row r="17" spans="1:24" ht="12.75">
      <c r="A17" s="1" t="s">
        <v>14</v>
      </c>
      <c r="B17" s="1"/>
      <c r="C17" s="1">
        <v>1500</v>
      </c>
      <c r="D17" s="1">
        <v>166.499</v>
      </c>
      <c r="E17" s="1"/>
      <c r="F17" s="1"/>
      <c r="G17" s="1">
        <f>+G27/22</f>
        <v>45.45454545454545</v>
      </c>
      <c r="H17" s="1">
        <v>8.6957</v>
      </c>
      <c r="I17" s="1"/>
      <c r="J17" s="1">
        <v>1.3913</v>
      </c>
      <c r="K17" s="1">
        <v>2.0455</v>
      </c>
      <c r="L17" s="1">
        <v>2.8696</v>
      </c>
      <c r="M17" s="1"/>
      <c r="N17" s="1">
        <v>1.8182</v>
      </c>
      <c r="O17" s="1"/>
      <c r="P17" s="1">
        <v>2.2727</v>
      </c>
      <c r="Q17" s="1">
        <v>204.87</v>
      </c>
      <c r="R17" s="1">
        <v>132.61</v>
      </c>
      <c r="S17" s="1">
        <v>100</v>
      </c>
      <c r="T17" s="1"/>
      <c r="U17" s="1">
        <f>+E17+F17+G17+H17+I17+J17+K17+L17+M17+N17+O17+P17+Q17+R17+S17+T17</f>
        <v>502.0275454545455</v>
      </c>
      <c r="V17" s="1">
        <f t="shared" si="0"/>
        <v>-335.52854545454545</v>
      </c>
      <c r="W17" s="1" t="s">
        <v>14</v>
      </c>
      <c r="X17" s="1"/>
    </row>
    <row r="18" spans="1:24" ht="12.75">
      <c r="A18" s="1" t="s">
        <v>15</v>
      </c>
      <c r="B18" s="1"/>
      <c r="C18" s="1">
        <v>2550</v>
      </c>
      <c r="D18" s="1">
        <v>1213.072</v>
      </c>
      <c r="E18" s="1"/>
      <c r="F18" s="1"/>
      <c r="G18" s="1">
        <f>+G27/22</f>
        <v>45.45454545454545</v>
      </c>
      <c r="H18" s="1">
        <v>8.6957</v>
      </c>
      <c r="I18" s="1">
        <v>3.272727</v>
      </c>
      <c r="J18" s="1">
        <v>1.3913</v>
      </c>
      <c r="K18" s="1">
        <v>2.0455</v>
      </c>
      <c r="L18" s="1">
        <v>2.8696</v>
      </c>
      <c r="M18" s="1"/>
      <c r="N18" s="1">
        <v>1.8182</v>
      </c>
      <c r="O18" s="1"/>
      <c r="P18" s="1">
        <v>2.2727</v>
      </c>
      <c r="Q18" s="1">
        <v>204.87</v>
      </c>
      <c r="R18" s="1">
        <v>132.61</v>
      </c>
      <c r="S18" s="1">
        <v>100</v>
      </c>
      <c r="T18" s="1"/>
      <c r="U18" s="1">
        <v>505.3</v>
      </c>
      <c r="V18" s="1">
        <f t="shared" si="0"/>
        <v>707.7719999999999</v>
      </c>
      <c r="W18" s="1" t="s">
        <v>15</v>
      </c>
      <c r="X18" s="1"/>
    </row>
    <row r="19" spans="1:24" ht="12.75">
      <c r="A19" s="1" t="s">
        <v>16</v>
      </c>
      <c r="B19" s="1"/>
      <c r="C19" s="1">
        <v>2550</v>
      </c>
      <c r="D19" s="1">
        <v>1213.072</v>
      </c>
      <c r="E19" s="1"/>
      <c r="F19" s="1"/>
      <c r="G19" s="1">
        <f>++G27/22</f>
        <v>45.45454545454545</v>
      </c>
      <c r="H19" s="1">
        <v>8.6957</v>
      </c>
      <c r="I19" s="1">
        <v>3.272727</v>
      </c>
      <c r="J19" s="1">
        <v>1.3913</v>
      </c>
      <c r="K19" s="1">
        <v>2.0455</v>
      </c>
      <c r="L19" s="1">
        <v>2.8696</v>
      </c>
      <c r="M19" s="1"/>
      <c r="N19" s="1">
        <v>1.8182</v>
      </c>
      <c r="O19" s="1"/>
      <c r="P19" s="1">
        <v>2.2727</v>
      </c>
      <c r="Q19" s="1">
        <v>204.87</v>
      </c>
      <c r="R19" s="1">
        <v>132.61</v>
      </c>
      <c r="S19" s="1">
        <v>100</v>
      </c>
      <c r="T19" s="1"/>
      <c r="U19" s="1">
        <v>505.3</v>
      </c>
      <c r="V19" s="1">
        <f t="shared" si="0"/>
        <v>707.7719999999999</v>
      </c>
      <c r="W19" s="1" t="s">
        <v>16</v>
      </c>
      <c r="X19" s="1"/>
    </row>
    <row r="20" spans="1:24" ht="12.75">
      <c r="A20" s="1" t="s">
        <v>17</v>
      </c>
      <c r="B20" s="1"/>
      <c r="C20" s="1">
        <v>2300</v>
      </c>
      <c r="D20" s="1">
        <v>963.072</v>
      </c>
      <c r="E20" s="1"/>
      <c r="F20" s="1"/>
      <c r="G20" s="1">
        <f>+G27/22</f>
        <v>45.45454545454545</v>
      </c>
      <c r="H20" s="1">
        <v>8.6957</v>
      </c>
      <c r="I20" s="1">
        <v>3.272727</v>
      </c>
      <c r="J20" s="1">
        <v>1.3913</v>
      </c>
      <c r="K20" s="1">
        <v>2.0455</v>
      </c>
      <c r="L20" s="1">
        <v>2.8696</v>
      </c>
      <c r="M20" s="1"/>
      <c r="N20" s="1">
        <v>1.8182</v>
      </c>
      <c r="O20" s="1"/>
      <c r="P20" s="1">
        <v>2.2727</v>
      </c>
      <c r="Q20" s="1">
        <v>204.87</v>
      </c>
      <c r="R20" s="1">
        <v>132.61</v>
      </c>
      <c r="S20" s="1">
        <v>100</v>
      </c>
      <c r="T20" s="1"/>
      <c r="U20" s="1">
        <v>505.3</v>
      </c>
      <c r="V20" s="1">
        <f t="shared" si="0"/>
        <v>457.772</v>
      </c>
      <c r="W20" s="1" t="s">
        <v>17</v>
      </c>
      <c r="X20" s="1"/>
    </row>
    <row r="21" spans="1:24" ht="12.75">
      <c r="A21" s="1" t="s">
        <v>19</v>
      </c>
      <c r="B21" s="1"/>
      <c r="C21" s="1">
        <v>2550</v>
      </c>
      <c r="D21" s="1">
        <v>1213.072</v>
      </c>
      <c r="E21" s="1"/>
      <c r="F21" s="1"/>
      <c r="G21" s="1">
        <f>+G27/22</f>
        <v>45.45454545454545</v>
      </c>
      <c r="H21" s="1">
        <v>8.6957</v>
      </c>
      <c r="I21" s="1">
        <v>3.272727</v>
      </c>
      <c r="J21" s="1">
        <v>1.3913</v>
      </c>
      <c r="K21" s="1">
        <v>2.0455</v>
      </c>
      <c r="L21" s="1">
        <v>2.8696</v>
      </c>
      <c r="M21" s="1"/>
      <c r="N21" s="1">
        <v>1.8182</v>
      </c>
      <c r="O21" s="1"/>
      <c r="P21" s="1">
        <v>2.2727</v>
      </c>
      <c r="Q21" s="1">
        <v>204.87</v>
      </c>
      <c r="R21" s="1">
        <v>132.61</v>
      </c>
      <c r="S21" s="1">
        <v>100</v>
      </c>
      <c r="T21" s="1"/>
      <c r="U21" s="1">
        <v>505.3</v>
      </c>
      <c r="V21" s="1">
        <f t="shared" si="0"/>
        <v>707.7719999999999</v>
      </c>
      <c r="W21" s="1" t="s">
        <v>19</v>
      </c>
      <c r="X21" s="1"/>
    </row>
    <row r="22" spans="1:24" ht="12.75">
      <c r="A22" s="1" t="s">
        <v>20</v>
      </c>
      <c r="B22" s="1"/>
      <c r="C22" s="1">
        <v>1000</v>
      </c>
      <c r="D22" s="1">
        <v>-336.929</v>
      </c>
      <c r="E22" s="1"/>
      <c r="F22" s="1"/>
      <c r="G22" s="1">
        <f>+G27/22</f>
        <v>45.45454545454545</v>
      </c>
      <c r="H22" s="1">
        <v>8.6957</v>
      </c>
      <c r="I22" s="1">
        <v>3.272727</v>
      </c>
      <c r="J22" s="1">
        <v>1.3913</v>
      </c>
      <c r="K22" s="1">
        <v>2.0455</v>
      </c>
      <c r="L22" s="1">
        <v>2.8696</v>
      </c>
      <c r="M22" s="1"/>
      <c r="N22" s="1">
        <v>1.8182</v>
      </c>
      <c r="O22" s="1"/>
      <c r="P22" s="1">
        <v>2.2727</v>
      </c>
      <c r="Q22" s="1">
        <v>204.87</v>
      </c>
      <c r="R22" s="1">
        <v>132.61</v>
      </c>
      <c r="S22" s="1">
        <v>100</v>
      </c>
      <c r="T22" s="1"/>
      <c r="U22" s="1">
        <v>505.3</v>
      </c>
      <c r="V22" s="1">
        <f t="shared" si="0"/>
        <v>-842.229</v>
      </c>
      <c r="W22" s="1" t="s">
        <v>20</v>
      </c>
      <c r="X22" s="1"/>
    </row>
    <row r="23" spans="1:24" ht="12.75">
      <c r="A23" s="1" t="s">
        <v>21</v>
      </c>
      <c r="B23" s="1"/>
      <c r="C23" s="1">
        <v>2150</v>
      </c>
      <c r="D23" s="1">
        <v>960.582</v>
      </c>
      <c r="E23" s="1"/>
      <c r="F23" s="1"/>
      <c r="G23" s="1">
        <f>+G27/22</f>
        <v>45.45454545454545</v>
      </c>
      <c r="H23" s="1">
        <v>8.6957</v>
      </c>
      <c r="I23" s="1">
        <v>3.272727</v>
      </c>
      <c r="J23" s="1">
        <v>1.3913</v>
      </c>
      <c r="K23" s="1">
        <v>2.0455</v>
      </c>
      <c r="L23" s="1">
        <v>2.8696</v>
      </c>
      <c r="M23" s="1"/>
      <c r="N23" s="1">
        <v>1.8182</v>
      </c>
      <c r="O23" s="1"/>
      <c r="P23" s="1">
        <v>2.2727</v>
      </c>
      <c r="Q23" s="1">
        <v>204.87</v>
      </c>
      <c r="R23" s="1">
        <v>132.61</v>
      </c>
      <c r="S23" s="1">
        <v>100</v>
      </c>
      <c r="T23" s="1"/>
      <c r="U23" s="1">
        <v>505.3</v>
      </c>
      <c r="V23" s="1">
        <f t="shared" si="0"/>
        <v>455.282</v>
      </c>
      <c r="W23" s="1" t="s">
        <v>21</v>
      </c>
      <c r="X23" s="1"/>
    </row>
    <row r="24" spans="1:24" ht="12.75">
      <c r="A24" s="1" t="s">
        <v>22</v>
      </c>
      <c r="B24" s="1"/>
      <c r="C24" s="1">
        <v>2100</v>
      </c>
      <c r="D24" s="1">
        <v>763.072</v>
      </c>
      <c r="E24" s="1"/>
      <c r="F24" s="1"/>
      <c r="G24" s="1">
        <f>+G27/22</f>
        <v>45.45454545454545</v>
      </c>
      <c r="H24" s="1">
        <v>8.6957</v>
      </c>
      <c r="I24" s="1">
        <v>3.272727</v>
      </c>
      <c r="J24" s="1">
        <v>1.3913</v>
      </c>
      <c r="K24" s="1">
        <v>2.0455</v>
      </c>
      <c r="L24" s="1">
        <v>2.8696</v>
      </c>
      <c r="M24" s="1"/>
      <c r="N24" s="1">
        <v>1.8182</v>
      </c>
      <c r="O24" s="1"/>
      <c r="P24" s="1">
        <v>2.2727</v>
      </c>
      <c r="Q24" s="1">
        <v>204.87</v>
      </c>
      <c r="R24" s="1">
        <v>132.61</v>
      </c>
      <c r="S24" s="1">
        <v>100</v>
      </c>
      <c r="T24" s="1"/>
      <c r="U24" s="1">
        <v>505.3</v>
      </c>
      <c r="V24" s="1">
        <f t="shared" si="0"/>
        <v>257.772</v>
      </c>
      <c r="W24" s="1" t="s">
        <v>22</v>
      </c>
      <c r="X24" s="1"/>
    </row>
    <row r="25" spans="1:24" ht="12.75">
      <c r="A25" s="1" t="s">
        <v>23</v>
      </c>
      <c r="B25" s="1"/>
      <c r="C25" s="1">
        <v>2550</v>
      </c>
      <c r="D25" s="1">
        <v>1213.072</v>
      </c>
      <c r="E25" s="1"/>
      <c r="F25" s="1"/>
      <c r="G25" s="1">
        <f>+G27/22</f>
        <v>45.45454545454545</v>
      </c>
      <c r="H25" s="1">
        <v>8.6957</v>
      </c>
      <c r="I25" s="1">
        <v>3.272727</v>
      </c>
      <c r="J25" s="1">
        <v>1.3913</v>
      </c>
      <c r="K25" s="1">
        <v>2.0455</v>
      </c>
      <c r="L25" s="1">
        <v>2.8696</v>
      </c>
      <c r="M25" s="1"/>
      <c r="N25" s="1">
        <v>1.8182</v>
      </c>
      <c r="O25" s="1"/>
      <c r="P25" s="1">
        <v>2.2727</v>
      </c>
      <c r="Q25" s="1">
        <v>204.87</v>
      </c>
      <c r="R25" s="1">
        <v>132.61</v>
      </c>
      <c r="S25" s="1">
        <v>100</v>
      </c>
      <c r="T25" s="1"/>
      <c r="U25" s="1">
        <v>505.3</v>
      </c>
      <c r="V25" s="1">
        <f t="shared" si="0"/>
        <v>707.7719999999999</v>
      </c>
      <c r="W25" s="1" t="s">
        <v>23</v>
      </c>
      <c r="X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 t="s">
        <v>50</v>
      </c>
      <c r="B27" s="1"/>
      <c r="C27" s="1">
        <f>+C3+C4+C5+C6+C7+C8+C9+C10+C11+C12+C13+C14+C15+C16+C17+C18+C19+C20+C21+C22+C23+C24+C25</f>
        <v>49650</v>
      </c>
      <c r="D27" s="1">
        <f>+D3+D4+D5+D6+D7+D8+D9+D10+D11+D12+D13+D14+D15+D16+D17+D18+D19+D20+D21+D22+D23+D24+D25</f>
        <v>20069.740999999998</v>
      </c>
      <c r="E27" s="1"/>
      <c r="F27" s="1"/>
      <c r="G27" s="1">
        <v>1000</v>
      </c>
      <c r="H27" s="1">
        <v>200</v>
      </c>
      <c r="I27" s="1">
        <v>72</v>
      </c>
      <c r="J27" s="1">
        <v>32</v>
      </c>
      <c r="K27" s="1">
        <v>45</v>
      </c>
      <c r="L27" s="1">
        <v>66</v>
      </c>
      <c r="M27" s="1"/>
      <c r="N27" s="1">
        <v>40</v>
      </c>
      <c r="O27" s="1"/>
      <c r="P27" s="1">
        <v>50</v>
      </c>
      <c r="Q27" s="1">
        <v>4712</v>
      </c>
      <c r="R27" s="1">
        <v>3050</v>
      </c>
      <c r="S27" s="1">
        <v>2300</v>
      </c>
      <c r="T27" s="1"/>
      <c r="U27" s="1">
        <f>+U3+U4+U5+U6+U7+U8+U9+U10+U11+U12+U13+U14+U15+U16+U17+U18+U19+U20+U21+U22+U23+U24+U25</f>
        <v>11573.17250879051</v>
      </c>
      <c r="V27" s="1">
        <f>+V3+V4+V5+V6+V7+V8+V9+V10+V11+V12+V13+V14+V15+V16+V17+V18+V19+V20+V21+V22+V23+V24+V25</f>
        <v>8496.568491209484</v>
      </c>
      <c r="W27" s="1">
        <f>+D27-U27</f>
        <v>8496.568491209488</v>
      </c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>
        <f>+E27+F27+G27+H27+I27+J27+K27+L27+M27+N27+O27+P27+Q27+R27+S27</f>
        <v>11567</v>
      </c>
      <c r="U28" s="1"/>
      <c r="V28" s="1"/>
      <c r="W28" s="1"/>
    </row>
    <row r="30" ht="23.25">
      <c r="I30" s="5" t="s">
        <v>53</v>
      </c>
    </row>
    <row r="34" spans="9:12" ht="12.75">
      <c r="I34" s="1"/>
      <c r="L34" s="2"/>
    </row>
    <row r="36" ht="12.75">
      <c r="C36" t="s">
        <v>54</v>
      </c>
    </row>
    <row r="37" spans="1:14" ht="12.75">
      <c r="A37" s="1" t="s">
        <v>43</v>
      </c>
      <c r="B37" s="1"/>
      <c r="C37" s="3">
        <v>40516</v>
      </c>
      <c r="D37" s="3">
        <v>40518</v>
      </c>
      <c r="E37" s="3">
        <v>40520</v>
      </c>
      <c r="F37" s="3">
        <v>40525</v>
      </c>
      <c r="G37" s="1"/>
      <c r="H37" s="1"/>
      <c r="I37" s="1"/>
      <c r="J37" s="1"/>
      <c r="K37" s="1"/>
      <c r="L37" s="1"/>
      <c r="M37" s="1"/>
      <c r="N37" s="1" t="s">
        <v>50</v>
      </c>
    </row>
    <row r="38" spans="1:14" ht="12.75">
      <c r="A38" s="1" t="s">
        <v>55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 t="s">
        <v>56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 t="s">
        <v>57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 t="s">
        <v>66</v>
      </c>
      <c r="B41" s="1"/>
      <c r="C41" s="1">
        <v>50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 t="s">
        <v>58</v>
      </c>
      <c r="B46" s="1"/>
      <c r="C46" s="1">
        <f>+C38+C40+C39+C41+C42+C43+C44+C45</f>
        <v>50</v>
      </c>
      <c r="D46" s="1">
        <f>+D38+D39+D40+D41+D42+D43+D44+D45</f>
        <v>0</v>
      </c>
      <c r="E46" s="1"/>
      <c r="F46" s="1"/>
      <c r="G46" s="1"/>
      <c r="H46" s="1"/>
      <c r="I46" s="1"/>
      <c r="J46" s="1"/>
      <c r="K46" s="1"/>
      <c r="L46" s="1"/>
      <c r="M46" s="1"/>
      <c r="N46" s="1">
        <f>+C46+D46+E46+F46+G46+H46+I46+J46+K46+L46+M46</f>
        <v>50</v>
      </c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 t="s">
        <v>59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 t="s">
        <v>61</v>
      </c>
      <c r="B50" s="1"/>
      <c r="C50" s="1">
        <v>1150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 t="s">
        <v>62</v>
      </c>
      <c r="B51" s="1"/>
      <c r="C51" s="1">
        <v>1150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 t="s">
        <v>58</v>
      </c>
      <c r="B56" s="1"/>
      <c r="C56" s="1">
        <f>+C50+C51+C52+C53+C54</f>
        <v>2300</v>
      </c>
      <c r="D56" s="1"/>
      <c r="E56" s="1">
        <f>+E50+E51+E52+E53+E54+E55</f>
        <v>0</v>
      </c>
      <c r="F56" s="1">
        <f>+F50+F51+F52+F53+F54+F55</f>
        <v>0</v>
      </c>
      <c r="G56" s="1"/>
      <c r="H56" s="1"/>
      <c r="I56" s="1"/>
      <c r="J56" s="1"/>
      <c r="K56" s="1"/>
      <c r="L56" s="1"/>
      <c r="M56" s="1"/>
      <c r="N56" s="1">
        <f>+C56+D56+E56+F56+G56+H56+I56+J56+K56+L56+M56</f>
        <v>2300</v>
      </c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 t="s">
        <v>63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 t="s">
        <v>64</v>
      </c>
      <c r="B59" s="1"/>
      <c r="C59" s="1"/>
      <c r="D59" s="1">
        <v>2054</v>
      </c>
      <c r="E59" s="1"/>
      <c r="F59" s="1">
        <v>2000</v>
      </c>
      <c r="G59" s="1"/>
      <c r="H59" s="1"/>
      <c r="I59" s="1"/>
      <c r="J59" s="1"/>
      <c r="K59" s="1"/>
      <c r="L59" s="1"/>
      <c r="M59" s="1"/>
      <c r="N59" s="1"/>
    </row>
    <row r="60" spans="1:14" ht="12.75">
      <c r="A60" s="1" t="s">
        <v>65</v>
      </c>
      <c r="B60" s="1"/>
      <c r="C60" s="1"/>
      <c r="D60" s="1"/>
      <c r="E60" s="1">
        <v>658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71" spans="4:14" ht="12.75">
      <c r="D71">
        <f>+D59+D60+D61+D62+D63+D64+D65+D66</f>
        <v>2054</v>
      </c>
      <c r="E71">
        <f>+E59+E60+E61+E62+E63+E64+E65+E66+E67+E68+E69</f>
        <v>658</v>
      </c>
      <c r="F71">
        <f>+F59+F60+F61+F62+F63+F64+F65+F66+F67+F68+F69</f>
        <v>2000</v>
      </c>
      <c r="N71">
        <f>+D71+E71+F71+G71+H71+I71+J71+K71+L71+M71</f>
        <v>4712</v>
      </c>
    </row>
    <row r="99" ht="23.25">
      <c r="H99" s="5" t="s">
        <v>74</v>
      </c>
    </row>
    <row r="100" spans="1:23" ht="12.75">
      <c r="A100" s="1" t="s">
        <v>0</v>
      </c>
      <c r="B100" s="1"/>
      <c r="C100" s="1" t="s">
        <v>50</v>
      </c>
      <c r="D100" s="1" t="s">
        <v>52</v>
      </c>
      <c r="E100" s="1" t="s">
        <v>26</v>
      </c>
      <c r="F100" s="4" t="s">
        <v>75</v>
      </c>
      <c r="G100" s="1" t="s">
        <v>27</v>
      </c>
      <c r="H100" s="1" t="s">
        <v>29</v>
      </c>
      <c r="I100" s="1" t="s">
        <v>31</v>
      </c>
      <c r="J100" s="1" t="s">
        <v>33</v>
      </c>
      <c r="K100" s="1" t="s">
        <v>34</v>
      </c>
      <c r="L100" s="1" t="s">
        <v>36</v>
      </c>
      <c r="M100" s="1" t="s">
        <v>38</v>
      </c>
      <c r="N100" s="1"/>
      <c r="O100" s="1" t="s">
        <v>41</v>
      </c>
      <c r="P100" s="1" t="s">
        <v>43</v>
      </c>
      <c r="Q100" s="1" t="s">
        <v>44</v>
      </c>
      <c r="R100" s="1"/>
      <c r="S100" s="1" t="s">
        <v>47</v>
      </c>
      <c r="T100" s="1"/>
      <c r="U100" s="1" t="s">
        <v>58</v>
      </c>
      <c r="V100" s="1" t="s">
        <v>52</v>
      </c>
      <c r="W100" s="1"/>
    </row>
    <row r="101" spans="1:23" ht="12.75">
      <c r="A101" s="1"/>
      <c r="B101" s="1"/>
      <c r="C101" s="1" t="s">
        <v>51</v>
      </c>
      <c r="D101" s="1" t="s">
        <v>82</v>
      </c>
      <c r="F101" s="1" t="s">
        <v>25</v>
      </c>
      <c r="G101" s="1" t="s">
        <v>28</v>
      </c>
      <c r="H101" s="1" t="s">
        <v>30</v>
      </c>
      <c r="I101" s="1" t="s">
        <v>32</v>
      </c>
      <c r="J101" s="1"/>
      <c r="K101" s="1" t="s">
        <v>35</v>
      </c>
      <c r="L101" s="1" t="s">
        <v>37</v>
      </c>
      <c r="M101" s="1" t="s">
        <v>39</v>
      </c>
      <c r="N101" s="1" t="s">
        <v>40</v>
      </c>
      <c r="O101" s="1" t="s">
        <v>42</v>
      </c>
      <c r="P101" s="1"/>
      <c r="Q101" s="1" t="s">
        <v>45</v>
      </c>
      <c r="R101" s="1" t="s">
        <v>46</v>
      </c>
      <c r="S101" s="1" t="s">
        <v>48</v>
      </c>
      <c r="T101" s="1" t="s">
        <v>49</v>
      </c>
      <c r="U101" s="1" t="s">
        <v>60</v>
      </c>
      <c r="V101" s="1"/>
      <c r="W101" s="1"/>
    </row>
    <row r="102" spans="1:23" ht="12.75">
      <c r="A102" s="1" t="s">
        <v>1</v>
      </c>
      <c r="B102" s="1"/>
      <c r="C102" s="1">
        <v>2550</v>
      </c>
      <c r="D102" s="1">
        <f aca="true" t="shared" si="1" ref="D102:D126">+C102-U102</f>
        <v>2019.804347826087</v>
      </c>
      <c r="E102" s="1">
        <v>225</v>
      </c>
      <c r="F102" s="1">
        <v>70</v>
      </c>
      <c r="G102" s="1">
        <v>45</v>
      </c>
      <c r="H102" s="1">
        <f aca="true" t="shared" si="2" ref="H102:P102">+H126/23</f>
        <v>17.391304347826086</v>
      </c>
      <c r="I102" s="1">
        <f t="shared" si="2"/>
        <v>3.130434782608696</v>
      </c>
      <c r="J102" s="1">
        <f t="shared" si="2"/>
        <v>3.0434782608695654</v>
      </c>
      <c r="K102" s="1">
        <f t="shared" si="2"/>
        <v>1.9565217391304348</v>
      </c>
      <c r="L102" s="1">
        <f t="shared" si="2"/>
        <v>2.869565217391304</v>
      </c>
      <c r="M102" s="1">
        <f t="shared" si="2"/>
        <v>4.6521739130434785</v>
      </c>
      <c r="N102" s="1">
        <f t="shared" si="2"/>
        <v>1.9565217391304348</v>
      </c>
      <c r="O102" s="1">
        <f t="shared" si="2"/>
        <v>73.04347826086956</v>
      </c>
      <c r="P102" s="1">
        <f t="shared" si="2"/>
        <v>82.15217391304348</v>
      </c>
      <c r="Q102" s="1"/>
      <c r="R102" s="1"/>
      <c r="S102" s="1"/>
      <c r="T102" s="1"/>
      <c r="U102" s="1">
        <f>+E102+F102+G102+H102+I102+J102+K102+L102+M102+N102+O102+P102+Q102+R102+S102+T102</f>
        <v>530.195652173913</v>
      </c>
      <c r="V102" s="1" t="s">
        <v>1</v>
      </c>
      <c r="W102" s="1"/>
    </row>
    <row r="103" spans="1:23" ht="12.75">
      <c r="A103" s="1" t="s">
        <v>2</v>
      </c>
      <c r="B103" s="1"/>
      <c r="C103" s="1">
        <v>2000</v>
      </c>
      <c r="D103" s="1">
        <f>+C103-U103</f>
        <v>1469.804</v>
      </c>
      <c r="E103" s="1">
        <v>225</v>
      </c>
      <c r="F103" s="1">
        <v>70</v>
      </c>
      <c r="G103" s="1">
        <v>45</v>
      </c>
      <c r="H103" s="1">
        <v>17.391</v>
      </c>
      <c r="I103" s="1">
        <v>3.1304</v>
      </c>
      <c r="J103" s="1">
        <v>3.0435</v>
      </c>
      <c r="K103" s="1">
        <v>1.9565</v>
      </c>
      <c r="L103" s="1">
        <v>2.8696</v>
      </c>
      <c r="M103" s="1">
        <v>4.6522</v>
      </c>
      <c r="N103" s="1">
        <v>1.9565</v>
      </c>
      <c r="O103" s="1">
        <v>73.043</v>
      </c>
      <c r="P103" s="1">
        <v>82.152</v>
      </c>
      <c r="Q103" s="1"/>
      <c r="R103" s="1"/>
      <c r="S103" s="1"/>
      <c r="T103" s="1"/>
      <c r="U103" s="1">
        <v>530.196</v>
      </c>
      <c r="V103" s="1" t="s">
        <v>2</v>
      </c>
      <c r="W103" s="1"/>
    </row>
    <row r="104" spans="1:23" ht="12.75">
      <c r="A104" s="1" t="s">
        <v>3</v>
      </c>
      <c r="B104" s="1"/>
      <c r="C104" s="1">
        <v>2000</v>
      </c>
      <c r="D104" s="1">
        <f t="shared" si="1"/>
        <v>1469.804</v>
      </c>
      <c r="E104" s="1">
        <v>225</v>
      </c>
      <c r="F104" s="1">
        <v>70</v>
      </c>
      <c r="G104" s="1">
        <v>45</v>
      </c>
      <c r="H104" s="1">
        <v>17.391</v>
      </c>
      <c r="I104" s="1">
        <v>3.1304</v>
      </c>
      <c r="J104" s="1">
        <v>3.0435</v>
      </c>
      <c r="K104" s="1">
        <v>1.9565</v>
      </c>
      <c r="L104" s="1">
        <v>2.8696</v>
      </c>
      <c r="M104" s="1">
        <v>4.6522</v>
      </c>
      <c r="N104" s="1">
        <v>1.9565</v>
      </c>
      <c r="O104" s="1">
        <v>73.043</v>
      </c>
      <c r="P104" s="1">
        <v>82.152</v>
      </c>
      <c r="Q104" s="1"/>
      <c r="R104" s="1"/>
      <c r="S104" s="1"/>
      <c r="T104" s="1"/>
      <c r="U104" s="1">
        <v>530.196</v>
      </c>
      <c r="V104" s="1" t="s">
        <v>3</v>
      </c>
      <c r="W104" s="1"/>
    </row>
    <row r="105" spans="1:23" ht="12.75">
      <c r="A105" s="1" t="s">
        <v>68</v>
      </c>
      <c r="B105" s="1"/>
      <c r="C105" s="1">
        <v>2270</v>
      </c>
      <c r="D105" s="1">
        <f t="shared" si="1"/>
        <v>1739.804</v>
      </c>
      <c r="E105" s="1">
        <v>225</v>
      </c>
      <c r="F105" s="1">
        <v>70</v>
      </c>
      <c r="G105" s="1">
        <v>45</v>
      </c>
      <c r="H105" s="1">
        <v>17.391</v>
      </c>
      <c r="I105" s="1">
        <v>3.1304</v>
      </c>
      <c r="J105" s="1">
        <v>3.0435</v>
      </c>
      <c r="K105" s="1">
        <v>1.9565</v>
      </c>
      <c r="L105" s="1">
        <v>2.8696</v>
      </c>
      <c r="M105" s="1">
        <v>4.6522</v>
      </c>
      <c r="N105" s="1">
        <v>1.9565</v>
      </c>
      <c r="O105" s="1">
        <v>73.043</v>
      </c>
      <c r="P105" s="1">
        <v>82.152</v>
      </c>
      <c r="Q105" s="1"/>
      <c r="R105" s="1"/>
      <c r="S105" s="1"/>
      <c r="T105" s="1"/>
      <c r="U105" s="1">
        <v>530.196</v>
      </c>
      <c r="V105" s="1" t="s">
        <v>4</v>
      </c>
      <c r="W105" s="1"/>
    </row>
    <row r="106" spans="1:23" ht="12.75">
      <c r="A106" s="1" t="s">
        <v>73</v>
      </c>
      <c r="B106" s="1"/>
      <c r="C106" s="1">
        <v>1250</v>
      </c>
      <c r="D106" s="1">
        <f t="shared" si="1"/>
        <v>1250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>
        <f>+E106+F106+G106+H106+I106+J106+K106+L106+M106+N106+O106+P106+Q106+R106+S106+T106</f>
        <v>0</v>
      </c>
      <c r="V106" s="1" t="s">
        <v>5</v>
      </c>
      <c r="W106" s="1"/>
    </row>
    <row r="107" spans="1:23" ht="12.75">
      <c r="A107" s="1" t="s">
        <v>6</v>
      </c>
      <c r="B107" s="1"/>
      <c r="C107" s="1">
        <v>2000</v>
      </c>
      <c r="D107" s="1">
        <f t="shared" si="1"/>
        <v>1469.804</v>
      </c>
      <c r="E107" s="1">
        <v>225</v>
      </c>
      <c r="F107" s="1">
        <v>70</v>
      </c>
      <c r="G107" s="1">
        <v>45</v>
      </c>
      <c r="H107" s="1">
        <v>17.391</v>
      </c>
      <c r="I107" s="1">
        <v>3.1304</v>
      </c>
      <c r="J107" s="1">
        <v>3.0435</v>
      </c>
      <c r="K107" s="1">
        <v>1.9565</v>
      </c>
      <c r="L107" s="1">
        <v>2.8696</v>
      </c>
      <c r="M107" s="1">
        <v>4.6522</v>
      </c>
      <c r="N107" s="1">
        <v>1.9565</v>
      </c>
      <c r="O107" s="1">
        <v>73.043</v>
      </c>
      <c r="P107" s="1">
        <v>82.152</v>
      </c>
      <c r="Q107" s="1"/>
      <c r="R107" s="1"/>
      <c r="S107" s="1"/>
      <c r="T107" s="1"/>
      <c r="U107" s="1">
        <v>530.196</v>
      </c>
      <c r="V107" s="1" t="s">
        <v>6</v>
      </c>
      <c r="W107" s="1"/>
    </row>
    <row r="108" spans="1:23" ht="12.75">
      <c r="A108" s="1" t="s">
        <v>7</v>
      </c>
      <c r="B108" s="1"/>
      <c r="C108" s="1">
        <v>2550</v>
      </c>
      <c r="D108" s="1">
        <f t="shared" si="1"/>
        <v>2019.804</v>
      </c>
      <c r="E108" s="1">
        <v>225</v>
      </c>
      <c r="F108" s="1">
        <v>70</v>
      </c>
      <c r="G108" s="1">
        <v>45</v>
      </c>
      <c r="H108" s="1">
        <v>17.391</v>
      </c>
      <c r="I108" s="1">
        <v>3.1304</v>
      </c>
      <c r="J108" s="1">
        <v>3.0435</v>
      </c>
      <c r="K108" s="1">
        <v>1.9565</v>
      </c>
      <c r="L108" s="1">
        <v>2.8696</v>
      </c>
      <c r="M108" s="1">
        <v>4.6522</v>
      </c>
      <c r="N108" s="1">
        <v>1.9565</v>
      </c>
      <c r="O108" s="1">
        <v>73.043</v>
      </c>
      <c r="P108" s="1">
        <v>82.152</v>
      </c>
      <c r="Q108" s="1"/>
      <c r="R108" s="1"/>
      <c r="S108" s="1"/>
      <c r="T108" s="1"/>
      <c r="U108" s="1">
        <v>530.196</v>
      </c>
      <c r="V108" s="1" t="s">
        <v>7</v>
      </c>
      <c r="W108" s="1"/>
    </row>
    <row r="109" spans="1:23" ht="12.75">
      <c r="A109" s="1" t="s">
        <v>8</v>
      </c>
      <c r="B109" s="1"/>
      <c r="C109" s="1">
        <v>1850</v>
      </c>
      <c r="D109" s="1">
        <f t="shared" si="1"/>
        <v>1319.804</v>
      </c>
      <c r="E109" s="1">
        <v>225</v>
      </c>
      <c r="F109" s="1">
        <v>70</v>
      </c>
      <c r="G109" s="1">
        <v>45</v>
      </c>
      <c r="H109" s="1">
        <v>17.391</v>
      </c>
      <c r="I109" s="1">
        <v>3.1304</v>
      </c>
      <c r="J109" s="1">
        <v>3.0435</v>
      </c>
      <c r="K109" s="1">
        <v>1.9565</v>
      </c>
      <c r="L109" s="1">
        <v>2.8696</v>
      </c>
      <c r="M109" s="1">
        <v>4.6522</v>
      </c>
      <c r="N109" s="1">
        <v>1.9565</v>
      </c>
      <c r="O109" s="1">
        <v>73.043</v>
      </c>
      <c r="P109" s="1">
        <v>82.152</v>
      </c>
      <c r="Q109" s="1"/>
      <c r="R109" s="1"/>
      <c r="S109" s="1"/>
      <c r="T109" s="1"/>
      <c r="U109" s="1">
        <v>530.196</v>
      </c>
      <c r="V109" s="1" t="s">
        <v>8</v>
      </c>
      <c r="W109" s="1"/>
    </row>
    <row r="110" spans="1:23" ht="12.75">
      <c r="A110" s="1" t="s">
        <v>9</v>
      </c>
      <c r="B110" s="1"/>
      <c r="C110" s="1">
        <v>1600</v>
      </c>
      <c r="D110" s="1">
        <f t="shared" si="1"/>
        <v>1069.804</v>
      </c>
      <c r="E110" s="1">
        <v>225</v>
      </c>
      <c r="F110" s="1">
        <v>70</v>
      </c>
      <c r="G110" s="1">
        <v>45</v>
      </c>
      <c r="H110" s="1">
        <v>17.391</v>
      </c>
      <c r="I110" s="1">
        <v>3.1304</v>
      </c>
      <c r="J110" s="1">
        <v>3.0435</v>
      </c>
      <c r="K110" s="1">
        <v>1.9565</v>
      </c>
      <c r="L110" s="1">
        <v>2.8696</v>
      </c>
      <c r="M110" s="1">
        <v>4.6522</v>
      </c>
      <c r="N110" s="1">
        <v>1.9565</v>
      </c>
      <c r="O110" s="1">
        <v>73.043</v>
      </c>
      <c r="P110" s="1">
        <v>82.152</v>
      </c>
      <c r="Q110" s="1"/>
      <c r="R110" s="1"/>
      <c r="S110" s="1"/>
      <c r="T110" s="1"/>
      <c r="U110" s="1">
        <v>530.196</v>
      </c>
      <c r="V110" s="1" t="s">
        <v>9</v>
      </c>
      <c r="W110" s="1"/>
    </row>
    <row r="111" spans="1:23" ht="12.75">
      <c r="A111" s="1" t="s">
        <v>69</v>
      </c>
      <c r="B111" s="1"/>
      <c r="C111" s="1">
        <v>2000</v>
      </c>
      <c r="D111" s="1">
        <f t="shared" si="1"/>
        <v>1469.804</v>
      </c>
      <c r="E111" s="1">
        <v>225</v>
      </c>
      <c r="F111" s="1">
        <v>70</v>
      </c>
      <c r="G111" s="1">
        <v>45</v>
      </c>
      <c r="H111" s="1">
        <v>17.391</v>
      </c>
      <c r="I111" s="1">
        <v>3.1304</v>
      </c>
      <c r="J111" s="1">
        <v>3.0435</v>
      </c>
      <c r="K111" s="1">
        <v>1.9565</v>
      </c>
      <c r="L111" s="1">
        <v>2.8696</v>
      </c>
      <c r="M111" s="1">
        <v>4.6522</v>
      </c>
      <c r="N111" s="1">
        <v>1.9565</v>
      </c>
      <c r="O111" s="1">
        <v>73.043</v>
      </c>
      <c r="P111" s="1">
        <v>82.152</v>
      </c>
      <c r="Q111" s="1"/>
      <c r="R111" s="1"/>
      <c r="S111" s="1"/>
      <c r="T111" s="1"/>
      <c r="U111" s="1">
        <v>530.196</v>
      </c>
      <c r="V111" s="1" t="s">
        <v>10</v>
      </c>
      <c r="W111" s="1"/>
    </row>
    <row r="112" spans="1:23" ht="12.75">
      <c r="A112" s="1" t="s">
        <v>11</v>
      </c>
      <c r="B112" s="1"/>
      <c r="C112" s="1">
        <v>2550</v>
      </c>
      <c r="D112" s="1">
        <f t="shared" si="1"/>
        <v>2019.804</v>
      </c>
      <c r="E112" s="1">
        <v>225</v>
      </c>
      <c r="F112" s="1">
        <v>70</v>
      </c>
      <c r="G112" s="1">
        <v>45</v>
      </c>
      <c r="H112" s="1">
        <v>17.391</v>
      </c>
      <c r="I112" s="1">
        <v>3.1304</v>
      </c>
      <c r="J112" s="1">
        <v>3.0435</v>
      </c>
      <c r="K112" s="1">
        <v>1.9565</v>
      </c>
      <c r="L112" s="1">
        <v>2.8696</v>
      </c>
      <c r="M112" s="1">
        <v>4.6522</v>
      </c>
      <c r="N112" s="1">
        <v>1.9565</v>
      </c>
      <c r="O112" s="1">
        <v>73.043</v>
      </c>
      <c r="P112" s="1">
        <v>82.152</v>
      </c>
      <c r="Q112" s="1"/>
      <c r="R112" s="1"/>
      <c r="S112" s="1"/>
      <c r="T112" s="1"/>
      <c r="U112" s="1">
        <v>530.196</v>
      </c>
      <c r="V112" s="1" t="s">
        <v>11</v>
      </c>
      <c r="W112" s="1"/>
    </row>
    <row r="113" spans="1:23" ht="12.75">
      <c r="A113" s="1" t="s">
        <v>70</v>
      </c>
      <c r="B113" s="1"/>
      <c r="C113" s="1">
        <v>2550</v>
      </c>
      <c r="D113" s="1">
        <f t="shared" si="1"/>
        <v>2019.804</v>
      </c>
      <c r="E113" s="1">
        <v>225</v>
      </c>
      <c r="F113" s="1">
        <v>70</v>
      </c>
      <c r="G113" s="1">
        <v>45</v>
      </c>
      <c r="H113" s="1">
        <v>17.391</v>
      </c>
      <c r="I113" s="1">
        <v>3.1304</v>
      </c>
      <c r="J113" s="1">
        <v>3.0435</v>
      </c>
      <c r="K113" s="1">
        <v>1.9565</v>
      </c>
      <c r="L113" s="1">
        <v>2.8696</v>
      </c>
      <c r="M113" s="1">
        <v>4.6522</v>
      </c>
      <c r="N113" s="1">
        <v>1.9565</v>
      </c>
      <c r="O113" s="1">
        <v>73.043</v>
      </c>
      <c r="P113" s="1">
        <v>82.152</v>
      </c>
      <c r="Q113" s="1"/>
      <c r="R113" s="1"/>
      <c r="S113" s="1"/>
      <c r="T113" s="1"/>
      <c r="U113" s="1">
        <v>530.196</v>
      </c>
      <c r="V113" s="1" t="s">
        <v>12</v>
      </c>
      <c r="W113" s="1"/>
    </row>
    <row r="114" spans="1:23" ht="12.75">
      <c r="A114" s="1" t="s">
        <v>71</v>
      </c>
      <c r="B114" s="1"/>
      <c r="C114" s="1">
        <v>3550</v>
      </c>
      <c r="D114" s="1">
        <f t="shared" si="1"/>
        <v>3019.804</v>
      </c>
      <c r="E114" s="1">
        <v>225</v>
      </c>
      <c r="F114" s="1">
        <v>70</v>
      </c>
      <c r="G114" s="1">
        <v>45</v>
      </c>
      <c r="H114" s="1">
        <v>17.391</v>
      </c>
      <c r="I114" s="1">
        <v>3.1304</v>
      </c>
      <c r="J114" s="1">
        <v>3.0435</v>
      </c>
      <c r="K114" s="1">
        <v>1.9565</v>
      </c>
      <c r="L114" s="1">
        <v>2.8696</v>
      </c>
      <c r="M114" s="1">
        <v>4.6522</v>
      </c>
      <c r="N114" s="1">
        <v>1.9565</v>
      </c>
      <c r="O114" s="1">
        <v>73.043</v>
      </c>
      <c r="P114" s="1">
        <v>82.152</v>
      </c>
      <c r="Q114" s="1"/>
      <c r="R114" s="1"/>
      <c r="S114" s="1"/>
      <c r="T114" s="1"/>
      <c r="U114" s="1">
        <v>530.196</v>
      </c>
      <c r="V114" s="1" t="s">
        <v>18</v>
      </c>
      <c r="W114" s="1"/>
    </row>
    <row r="115" spans="1:23" ht="12.75">
      <c r="A115" s="1" t="s">
        <v>13</v>
      </c>
      <c r="B115" s="1"/>
      <c r="C115" s="1">
        <v>1680</v>
      </c>
      <c r="D115" s="1">
        <f t="shared" si="1"/>
        <v>1297.3053</v>
      </c>
      <c r="E115" s="1">
        <v>112.5</v>
      </c>
      <c r="F115" s="1">
        <v>35</v>
      </c>
      <c r="G115" s="1">
        <v>45</v>
      </c>
      <c r="H115" s="1">
        <v>17.391</v>
      </c>
      <c r="I115" s="1">
        <v>3.1304</v>
      </c>
      <c r="J115" s="1">
        <v>3.0435</v>
      </c>
      <c r="K115" s="1">
        <v>1.9565</v>
      </c>
      <c r="L115" s="1">
        <v>2.8696</v>
      </c>
      <c r="M115" s="1">
        <v>4.6522</v>
      </c>
      <c r="N115" s="1">
        <v>1.9565</v>
      </c>
      <c r="O115" s="1">
        <v>73.043</v>
      </c>
      <c r="P115" s="1">
        <v>82.152</v>
      </c>
      <c r="Q115" s="1"/>
      <c r="R115" s="1"/>
      <c r="S115" s="1"/>
      <c r="T115" s="1"/>
      <c r="U115" s="1">
        <f>+E115+F115+G115+H115+I115+J115+K115+L115+M115+N115+O115+P115+Q115+R115+S115+T115</f>
        <v>382.69469999999995</v>
      </c>
      <c r="V115" s="1" t="s">
        <v>13</v>
      </c>
      <c r="W115" s="1"/>
    </row>
    <row r="116" spans="1:23" ht="12.75">
      <c r="A116" s="1" t="s">
        <v>14</v>
      </c>
      <c r="B116" s="1"/>
      <c r="C116" s="1">
        <v>1500</v>
      </c>
      <c r="D116" s="1">
        <f t="shared" si="1"/>
        <v>969.804</v>
      </c>
      <c r="E116" s="1">
        <v>225</v>
      </c>
      <c r="F116" s="1">
        <v>70</v>
      </c>
      <c r="G116" s="1">
        <v>45</v>
      </c>
      <c r="H116" s="1">
        <v>17.391</v>
      </c>
      <c r="I116" s="1">
        <v>3.1304</v>
      </c>
      <c r="J116" s="1">
        <v>3.0435</v>
      </c>
      <c r="K116" s="1">
        <v>1.9565</v>
      </c>
      <c r="L116" s="1">
        <v>2.8696</v>
      </c>
      <c r="M116" s="1">
        <v>4.6522</v>
      </c>
      <c r="N116" s="1">
        <v>1.9565</v>
      </c>
      <c r="O116" s="1">
        <v>73.043</v>
      </c>
      <c r="P116" s="1">
        <v>82.152</v>
      </c>
      <c r="Q116" s="1"/>
      <c r="R116" s="1"/>
      <c r="S116" s="1"/>
      <c r="T116" s="1"/>
      <c r="U116" s="1">
        <v>530.196</v>
      </c>
      <c r="V116" s="1" t="s">
        <v>14</v>
      </c>
      <c r="W116" s="1"/>
    </row>
    <row r="117" spans="1:23" ht="12.75">
      <c r="A117" s="1" t="s">
        <v>15</v>
      </c>
      <c r="B117" s="1"/>
      <c r="C117" s="1">
        <v>2550</v>
      </c>
      <c r="D117" s="1">
        <f t="shared" si="1"/>
        <v>2019.804</v>
      </c>
      <c r="E117" s="1">
        <v>225</v>
      </c>
      <c r="F117" s="1">
        <v>70</v>
      </c>
      <c r="G117" s="1">
        <v>45</v>
      </c>
      <c r="H117" s="1">
        <v>17.391</v>
      </c>
      <c r="I117" s="1">
        <v>3.1304</v>
      </c>
      <c r="J117" s="1">
        <v>3.0435</v>
      </c>
      <c r="K117" s="1">
        <v>1.9565</v>
      </c>
      <c r="L117" s="1">
        <v>2.8696</v>
      </c>
      <c r="M117" s="1">
        <v>4.6522</v>
      </c>
      <c r="N117" s="1">
        <v>1.9565</v>
      </c>
      <c r="O117" s="1">
        <v>73.043</v>
      </c>
      <c r="P117" s="1">
        <v>82.152</v>
      </c>
      <c r="Q117" s="1"/>
      <c r="R117" s="1"/>
      <c r="S117" s="1"/>
      <c r="T117" s="1"/>
      <c r="U117" s="1">
        <v>530.196</v>
      </c>
      <c r="V117" s="1" t="s">
        <v>15</v>
      </c>
      <c r="W117" s="1"/>
    </row>
    <row r="118" spans="1:23" ht="12.75">
      <c r="A118" s="1" t="s">
        <v>16</v>
      </c>
      <c r="B118" s="1"/>
      <c r="C118" s="1">
        <v>2550</v>
      </c>
      <c r="D118" s="1">
        <f t="shared" si="1"/>
        <v>2019.804</v>
      </c>
      <c r="E118" s="1">
        <v>225</v>
      </c>
      <c r="F118" s="1">
        <v>70</v>
      </c>
      <c r="G118" s="1">
        <v>45</v>
      </c>
      <c r="H118" s="1">
        <v>17.391</v>
      </c>
      <c r="I118" s="1">
        <v>3.1304</v>
      </c>
      <c r="J118" s="1">
        <v>3.0435</v>
      </c>
      <c r="K118" s="1">
        <v>1.9565</v>
      </c>
      <c r="L118" s="1">
        <v>2.8696</v>
      </c>
      <c r="M118" s="1">
        <v>4.6522</v>
      </c>
      <c r="N118" s="1">
        <v>1.9565</v>
      </c>
      <c r="O118" s="1">
        <v>73.043</v>
      </c>
      <c r="P118" s="1">
        <v>82.152</v>
      </c>
      <c r="Q118" s="1"/>
      <c r="R118" s="1"/>
      <c r="S118" s="1"/>
      <c r="T118" s="1"/>
      <c r="U118" s="1">
        <v>530.196</v>
      </c>
      <c r="V118" s="1" t="s">
        <v>16</v>
      </c>
      <c r="W118" s="1"/>
    </row>
    <row r="119" spans="1:23" ht="12.75">
      <c r="A119" s="1" t="s">
        <v>72</v>
      </c>
      <c r="B119" s="1"/>
      <c r="C119" s="1">
        <v>2300</v>
      </c>
      <c r="D119" s="1">
        <f t="shared" si="1"/>
        <v>1769.804</v>
      </c>
      <c r="E119" s="1">
        <v>225</v>
      </c>
      <c r="F119" s="1">
        <v>70</v>
      </c>
      <c r="G119" s="1">
        <v>45</v>
      </c>
      <c r="H119" s="1">
        <v>17.391</v>
      </c>
      <c r="I119" s="1">
        <v>3.1304</v>
      </c>
      <c r="J119" s="1">
        <v>3.0435</v>
      </c>
      <c r="K119" s="1">
        <v>1.9565</v>
      </c>
      <c r="L119" s="1">
        <v>2.8696</v>
      </c>
      <c r="M119" s="1">
        <v>4.6522</v>
      </c>
      <c r="N119" s="1">
        <v>1.9565</v>
      </c>
      <c r="O119" s="1">
        <v>73.043</v>
      </c>
      <c r="P119" s="1">
        <v>82.152</v>
      </c>
      <c r="Q119" s="1"/>
      <c r="R119" s="1"/>
      <c r="S119" s="1"/>
      <c r="T119" s="1"/>
      <c r="U119" s="1">
        <v>530.196</v>
      </c>
      <c r="V119" s="1" t="s">
        <v>17</v>
      </c>
      <c r="W119" s="1"/>
    </row>
    <row r="120" spans="1:23" ht="12.75">
      <c r="A120" s="1" t="s">
        <v>19</v>
      </c>
      <c r="B120" s="1"/>
      <c r="C120" s="1">
        <v>2550</v>
      </c>
      <c r="D120" s="1">
        <f t="shared" si="1"/>
        <v>2019.804</v>
      </c>
      <c r="E120" s="1">
        <v>225</v>
      </c>
      <c r="F120" s="1">
        <v>70</v>
      </c>
      <c r="G120" s="1">
        <v>45</v>
      </c>
      <c r="H120" s="1">
        <v>17.391</v>
      </c>
      <c r="I120" s="1">
        <v>3.1304</v>
      </c>
      <c r="J120" s="1">
        <v>3.0435</v>
      </c>
      <c r="K120" s="1">
        <v>1.9565</v>
      </c>
      <c r="L120" s="1">
        <v>2.8696</v>
      </c>
      <c r="M120" s="1">
        <v>4.6522</v>
      </c>
      <c r="N120" s="1">
        <v>1.9565</v>
      </c>
      <c r="O120" s="1">
        <v>73.043</v>
      </c>
      <c r="P120" s="1">
        <v>82.152</v>
      </c>
      <c r="Q120" s="1"/>
      <c r="R120" s="1"/>
      <c r="S120" s="1"/>
      <c r="T120" s="1"/>
      <c r="U120" s="1">
        <v>530.196</v>
      </c>
      <c r="V120" s="1" t="s">
        <v>19</v>
      </c>
      <c r="W120" s="1"/>
    </row>
    <row r="121" spans="1:23" ht="12.75">
      <c r="A121" s="1" t="s">
        <v>20</v>
      </c>
      <c r="B121" s="1"/>
      <c r="C121" s="1">
        <v>1000</v>
      </c>
      <c r="D121" s="1">
        <f t="shared" si="1"/>
        <v>469.804</v>
      </c>
      <c r="E121" s="1">
        <v>225</v>
      </c>
      <c r="F121" s="1">
        <v>70</v>
      </c>
      <c r="G121" s="1">
        <v>45</v>
      </c>
      <c r="H121" s="1">
        <v>17.391</v>
      </c>
      <c r="I121" s="1">
        <v>3.1304</v>
      </c>
      <c r="J121" s="1">
        <v>3.0435</v>
      </c>
      <c r="K121" s="1">
        <v>1.9565</v>
      </c>
      <c r="L121" s="1">
        <v>2.8696</v>
      </c>
      <c r="M121" s="1">
        <v>4.6522</v>
      </c>
      <c r="N121" s="1">
        <v>1.9565</v>
      </c>
      <c r="O121" s="1">
        <v>73.043</v>
      </c>
      <c r="P121" s="1">
        <v>82.152</v>
      </c>
      <c r="Q121" s="1"/>
      <c r="R121" s="1"/>
      <c r="S121" s="1"/>
      <c r="T121" s="1"/>
      <c r="U121" s="1">
        <v>530.196</v>
      </c>
      <c r="V121" s="1" t="s">
        <v>20</v>
      </c>
      <c r="W121" s="1"/>
    </row>
    <row r="122" spans="1:23" ht="12.75">
      <c r="A122" s="1" t="s">
        <v>21</v>
      </c>
      <c r="B122" s="1"/>
      <c r="C122" s="1">
        <v>2150</v>
      </c>
      <c r="D122" s="1">
        <f t="shared" si="1"/>
        <v>1767.3053</v>
      </c>
      <c r="E122" s="1">
        <v>112.5</v>
      </c>
      <c r="F122" s="1">
        <v>35</v>
      </c>
      <c r="G122" s="1">
        <v>45</v>
      </c>
      <c r="H122" s="1">
        <v>17.391</v>
      </c>
      <c r="I122" s="1">
        <v>3.1304</v>
      </c>
      <c r="J122" s="1">
        <v>3.0435</v>
      </c>
      <c r="K122" s="1">
        <v>1.9565</v>
      </c>
      <c r="L122" s="1">
        <v>2.8696</v>
      </c>
      <c r="M122" s="1">
        <v>4.6522</v>
      </c>
      <c r="N122" s="1">
        <v>1.9565</v>
      </c>
      <c r="O122" s="1">
        <v>73.043</v>
      </c>
      <c r="P122" s="1">
        <v>82.152</v>
      </c>
      <c r="Q122" s="1"/>
      <c r="R122" s="1"/>
      <c r="S122" s="1"/>
      <c r="T122" s="1"/>
      <c r="U122" s="1">
        <f>+E122+F122+G122+H122+I122+J122+K122+L122+M122+N122+O122+P122+Q122+R122+S122+T122</f>
        <v>382.69469999999995</v>
      </c>
      <c r="V122" s="1" t="s">
        <v>21</v>
      </c>
      <c r="W122" s="1"/>
    </row>
    <row r="123" spans="1:23" ht="12.75">
      <c r="A123" s="1" t="s">
        <v>22</v>
      </c>
      <c r="B123" s="1"/>
      <c r="C123" s="1">
        <v>2100</v>
      </c>
      <c r="D123" s="1">
        <f t="shared" si="1"/>
        <v>1569.804</v>
      </c>
      <c r="E123" s="1">
        <v>225</v>
      </c>
      <c r="F123" s="1">
        <v>70</v>
      </c>
      <c r="G123" s="1">
        <v>45</v>
      </c>
      <c r="H123" s="1">
        <v>17.391</v>
      </c>
      <c r="I123" s="1">
        <v>3.1304</v>
      </c>
      <c r="J123" s="1">
        <v>3.0435</v>
      </c>
      <c r="K123" s="1">
        <v>1.9565</v>
      </c>
      <c r="L123" s="1">
        <v>2.8696</v>
      </c>
      <c r="M123" s="1">
        <v>4.6522</v>
      </c>
      <c r="N123" s="1">
        <v>1.9565</v>
      </c>
      <c r="O123" s="1">
        <v>73.043</v>
      </c>
      <c r="P123" s="1">
        <v>82.152</v>
      </c>
      <c r="Q123" s="1"/>
      <c r="R123" s="1"/>
      <c r="S123" s="1"/>
      <c r="T123" s="1"/>
      <c r="U123" s="1">
        <v>530.196</v>
      </c>
      <c r="V123" s="1" t="s">
        <v>22</v>
      </c>
      <c r="W123" s="1"/>
    </row>
    <row r="124" spans="1:23" ht="12.75">
      <c r="A124" s="1" t="s">
        <v>23</v>
      </c>
      <c r="B124" s="1"/>
      <c r="C124" s="1">
        <v>2550</v>
      </c>
      <c r="D124" s="1">
        <f t="shared" si="1"/>
        <v>2019.804</v>
      </c>
      <c r="E124" s="1">
        <v>225</v>
      </c>
      <c r="F124" s="1">
        <v>70</v>
      </c>
      <c r="G124" s="1">
        <v>45</v>
      </c>
      <c r="H124" s="1">
        <v>17.391</v>
      </c>
      <c r="I124" s="1">
        <v>3.1304</v>
      </c>
      <c r="J124" s="1">
        <v>3.0435</v>
      </c>
      <c r="K124" s="1">
        <v>1.9565</v>
      </c>
      <c r="L124" s="1">
        <v>2.8696</v>
      </c>
      <c r="M124" s="1">
        <v>4.6522</v>
      </c>
      <c r="N124" s="1">
        <v>1.9565</v>
      </c>
      <c r="O124" s="1">
        <v>73.043</v>
      </c>
      <c r="P124" s="1">
        <v>82.152</v>
      </c>
      <c r="Q124" s="1"/>
      <c r="R124" s="1"/>
      <c r="S124" s="1"/>
      <c r="T124" s="1"/>
      <c r="U124" s="1">
        <v>530.196</v>
      </c>
      <c r="V124" s="1" t="s">
        <v>23</v>
      </c>
      <c r="W124" s="1"/>
    </row>
    <row r="125" spans="1:23" ht="12.75">
      <c r="A125" s="1" t="s">
        <v>91</v>
      </c>
      <c r="B125" s="1"/>
      <c r="C125" s="1">
        <v>1000</v>
      </c>
      <c r="D125" s="1">
        <f t="shared" si="1"/>
        <v>469.804</v>
      </c>
      <c r="E125" s="1">
        <v>225</v>
      </c>
      <c r="F125" s="1">
        <v>70</v>
      </c>
      <c r="G125" s="1">
        <v>45</v>
      </c>
      <c r="H125" s="1">
        <v>17.391</v>
      </c>
      <c r="I125" s="1">
        <v>3.1304</v>
      </c>
      <c r="J125" s="1">
        <v>3.0435</v>
      </c>
      <c r="K125" s="1">
        <v>1.9565</v>
      </c>
      <c r="L125" s="1">
        <v>2.8696</v>
      </c>
      <c r="M125" s="1">
        <v>4.6522</v>
      </c>
      <c r="N125" s="1">
        <v>1.9565</v>
      </c>
      <c r="O125" s="1">
        <v>73.043</v>
      </c>
      <c r="P125" s="1">
        <v>82.152</v>
      </c>
      <c r="Q125" s="1"/>
      <c r="R125" s="1"/>
      <c r="S125" s="1"/>
      <c r="T125" s="1"/>
      <c r="U125" s="1">
        <v>530.196</v>
      </c>
      <c r="V125" s="1"/>
      <c r="W125" s="1"/>
    </row>
    <row r="126" spans="1:23" ht="12.75">
      <c r="A126" s="1" t="s">
        <v>50</v>
      </c>
      <c r="B126" s="1"/>
      <c r="C126" s="1">
        <f>+C102+C103+C104+C105+C106+C107+C108+C109+C110+C111+C112+C113+C114+C115+C116+C117+C118+C119+C120+C121+C122+C123+C124+C125</f>
        <v>50650</v>
      </c>
      <c r="D126" s="1">
        <f t="shared" si="1"/>
        <v>38750.49494782609</v>
      </c>
      <c r="E126" s="1">
        <f>+E102+E103+E104+E105+E107+E108+E109+E110+E111+E112+E113+E114+E115+E116+E117+E118+E119+E120+E121+E122+E123+E124+E125</f>
        <v>4950</v>
      </c>
      <c r="F126" s="1">
        <f>+F102+F103+F104+F105+F107+F108+F109+F110+F111+F112+F113+F114+F115+F116+F117+F118+F119+F120+F121+F122+F123+F124+F125</f>
        <v>1540</v>
      </c>
      <c r="G126" s="1">
        <f>+G102+G104+G103+G105+G107+G108+G109+G110+G111+G112+G113+G114+G115+G116+G117+G118+G119+G120+G121+G122+G123+G124+G125</f>
        <v>1035</v>
      </c>
      <c r="H126" s="1">
        <v>400</v>
      </c>
      <c r="I126" s="1">
        <v>72</v>
      </c>
      <c r="J126" s="1">
        <v>70</v>
      </c>
      <c r="K126" s="1">
        <v>45</v>
      </c>
      <c r="L126" s="1">
        <v>66</v>
      </c>
      <c r="M126" s="1">
        <v>107</v>
      </c>
      <c r="N126" s="1">
        <v>45</v>
      </c>
      <c r="O126" s="1">
        <v>1680</v>
      </c>
      <c r="P126" s="1">
        <v>1889.5</v>
      </c>
      <c r="Q126" s="1"/>
      <c r="R126" s="1"/>
      <c r="S126" s="1"/>
      <c r="T126" s="1"/>
      <c r="U126" s="1">
        <f>+U102+U103+U104+U105+U106+U107+U108+U109+U110+U111+U113+U112+U114+U115+U116+U117+U118+U119+U120+U121+U122+U123+U124+U125</f>
        <v>11899.505052173912</v>
      </c>
      <c r="V126" s="1"/>
      <c r="W126" s="1"/>
    </row>
    <row r="127" spans="1:23" ht="12.75">
      <c r="A127" s="1"/>
      <c r="B127" s="1"/>
      <c r="C127" s="1"/>
      <c r="D127" s="1">
        <f>+D102+D103+D104+D105+D106+D107+D108+D109+D110+D111+D112+D113+D114+D115+D116+D117+D118+D119+D120+D121+D122+D123+D124+D125</f>
        <v>38750.49494782609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>
        <f>+E126+F126+G126+H126+I126+J126+K126+L126+M126+N126+O126+P126</f>
        <v>11899.5</v>
      </c>
      <c r="U127" s="1"/>
      <c r="V127" s="1"/>
      <c r="W127" s="1"/>
    </row>
    <row r="130" ht="12.75">
      <c r="A130" t="s">
        <v>43</v>
      </c>
    </row>
    <row r="132" spans="1:3" ht="12.75">
      <c r="A132" t="s">
        <v>76</v>
      </c>
      <c r="C132">
        <v>125</v>
      </c>
    </row>
    <row r="133" spans="1:3" ht="12.75">
      <c r="A133" t="s">
        <v>77</v>
      </c>
      <c r="C133">
        <v>64.5</v>
      </c>
    </row>
    <row r="134" spans="1:3" ht="12.75">
      <c r="A134" t="s">
        <v>78</v>
      </c>
      <c r="C134">
        <v>1150</v>
      </c>
    </row>
    <row r="135" spans="1:3" ht="12.75">
      <c r="A135" t="s">
        <v>79</v>
      </c>
      <c r="C135">
        <v>50</v>
      </c>
    </row>
    <row r="136" spans="1:3" ht="12.75">
      <c r="A136" t="s">
        <v>80</v>
      </c>
      <c r="C136">
        <v>200</v>
      </c>
    </row>
    <row r="137" spans="1:3" ht="12.75">
      <c r="A137" t="s">
        <v>81</v>
      </c>
      <c r="C137">
        <v>300</v>
      </c>
    </row>
    <row r="140" spans="1:3" ht="12.75">
      <c r="A140" t="s">
        <v>58</v>
      </c>
      <c r="C140">
        <f>+C132+C133+C134+C135+C136+C137+C138+C139</f>
        <v>1889.5</v>
      </c>
    </row>
    <row r="145" ht="23.25">
      <c r="H145" s="5" t="s">
        <v>82</v>
      </c>
    </row>
    <row r="146" spans="1:23" ht="12.75">
      <c r="A146" s="1" t="s">
        <v>0</v>
      </c>
      <c r="B146" s="1"/>
      <c r="C146" s="1" t="s">
        <v>52</v>
      </c>
      <c r="D146" s="1" t="s">
        <v>52</v>
      </c>
      <c r="E146" s="1" t="s">
        <v>26</v>
      </c>
      <c r="F146" s="4" t="s">
        <v>75</v>
      </c>
      <c r="G146" s="1" t="s">
        <v>27</v>
      </c>
      <c r="H146" s="1" t="s">
        <v>29</v>
      </c>
      <c r="I146" s="1" t="s">
        <v>31</v>
      </c>
      <c r="J146" s="1" t="s">
        <v>33</v>
      </c>
      <c r="K146" s="1" t="s">
        <v>34</v>
      </c>
      <c r="L146" s="1" t="s">
        <v>36</v>
      </c>
      <c r="M146" s="1" t="s">
        <v>38</v>
      </c>
      <c r="N146" s="1"/>
      <c r="O146" s="1" t="s">
        <v>41</v>
      </c>
      <c r="P146" s="1" t="s">
        <v>43</v>
      </c>
      <c r="Q146" s="1" t="s">
        <v>44</v>
      </c>
      <c r="R146" s="1"/>
      <c r="S146" s="1" t="s">
        <v>47</v>
      </c>
      <c r="T146" s="1"/>
      <c r="U146" s="1" t="s">
        <v>58</v>
      </c>
      <c r="V146" s="4" t="s">
        <v>58</v>
      </c>
      <c r="W146" s="1" t="s">
        <v>52</v>
      </c>
    </row>
    <row r="147" spans="1:23" ht="12.75">
      <c r="A147" s="1"/>
      <c r="B147" s="1"/>
      <c r="C147" s="1" t="s">
        <v>82</v>
      </c>
      <c r="D147" s="1" t="s">
        <v>83</v>
      </c>
      <c r="F147" s="1" t="s">
        <v>25</v>
      </c>
      <c r="G147" s="1" t="s">
        <v>28</v>
      </c>
      <c r="H147" s="1" t="s">
        <v>30</v>
      </c>
      <c r="I147" s="1" t="s">
        <v>32</v>
      </c>
      <c r="J147" s="1"/>
      <c r="K147" s="1" t="s">
        <v>35</v>
      </c>
      <c r="L147" s="1" t="s">
        <v>37</v>
      </c>
      <c r="M147" s="1" t="s">
        <v>39</v>
      </c>
      <c r="N147" s="1" t="s">
        <v>40</v>
      </c>
      <c r="O147" s="1" t="s">
        <v>42</v>
      </c>
      <c r="P147" s="1"/>
      <c r="Q147" s="1" t="s">
        <v>45</v>
      </c>
      <c r="R147" s="1" t="s">
        <v>46</v>
      </c>
      <c r="S147" s="1" t="s">
        <v>48</v>
      </c>
      <c r="T147" s="1" t="s">
        <v>49</v>
      </c>
      <c r="U147" s="1" t="s">
        <v>85</v>
      </c>
      <c r="V147" s="4" t="s">
        <v>84</v>
      </c>
      <c r="W147" s="1" t="s">
        <v>83</v>
      </c>
    </row>
    <row r="148" spans="1:23" ht="12.75">
      <c r="A148" s="1" t="s">
        <v>1</v>
      </c>
      <c r="B148" s="1"/>
      <c r="C148" s="1">
        <v>2019.8</v>
      </c>
      <c r="D148" s="1">
        <f aca="true" t="shared" si="3" ref="D148:D172">+C148-U148</f>
        <v>1804.3652173913042</v>
      </c>
      <c r="E148" s="1"/>
      <c r="F148" s="1"/>
      <c r="G148" s="1">
        <v>45</v>
      </c>
      <c r="H148" s="1">
        <f>+H172/23</f>
        <v>4.3478260869565215</v>
      </c>
      <c r="I148" s="1"/>
      <c r="J148" s="1"/>
      <c r="K148" s="1"/>
      <c r="L148" s="1"/>
      <c r="M148" s="1"/>
      <c r="N148" s="1">
        <f>+N172/23</f>
        <v>4.3478260869565215</v>
      </c>
      <c r="O148" s="1"/>
      <c r="P148" s="1">
        <f>+P172/23</f>
        <v>9.565217391304348</v>
      </c>
      <c r="Q148" s="1"/>
      <c r="R148" s="1">
        <f>+R172/23</f>
        <v>152.17391304347825</v>
      </c>
      <c r="S148" s="1"/>
      <c r="T148" s="1"/>
      <c r="U148" s="1">
        <f>+E148+F148+G148+H148+I148+J148+K148+L148+M148+N148+O148+P148+Q148+R148+S148+T148</f>
        <v>215.43478260869563</v>
      </c>
      <c r="V148" s="1"/>
      <c r="W148" s="1"/>
    </row>
    <row r="149" spans="1:23" ht="12.75">
      <c r="A149" s="1" t="s">
        <v>2</v>
      </c>
      <c r="B149" s="1"/>
      <c r="C149" s="1">
        <v>1469.8</v>
      </c>
      <c r="D149" s="1">
        <f t="shared" si="3"/>
        <v>1254.365</v>
      </c>
      <c r="E149" s="1"/>
      <c r="F149" s="1"/>
      <c r="G149" s="1">
        <v>45</v>
      </c>
      <c r="H149" s="1">
        <v>4.3478</v>
      </c>
      <c r="I149" s="1"/>
      <c r="J149" s="1"/>
      <c r="K149" s="1"/>
      <c r="L149" s="1"/>
      <c r="M149" s="1"/>
      <c r="N149" s="1">
        <v>4.3478</v>
      </c>
      <c r="O149" s="1"/>
      <c r="P149" s="1">
        <v>9.5652</v>
      </c>
      <c r="Q149" s="1"/>
      <c r="R149" s="1">
        <v>152.17</v>
      </c>
      <c r="S149" s="1"/>
      <c r="T149" s="1"/>
      <c r="U149" s="1">
        <v>215.435</v>
      </c>
      <c r="V149" s="1"/>
      <c r="W149" s="1"/>
    </row>
    <row r="150" spans="1:23" ht="12.75">
      <c r="A150" s="1" t="s">
        <v>3</v>
      </c>
      <c r="B150" s="1"/>
      <c r="C150" s="1">
        <v>1469.8</v>
      </c>
      <c r="D150" s="1">
        <f t="shared" si="3"/>
        <v>1254.365</v>
      </c>
      <c r="E150" s="1"/>
      <c r="F150" s="1"/>
      <c r="G150" s="1">
        <v>45</v>
      </c>
      <c r="H150" s="1">
        <v>4.3478</v>
      </c>
      <c r="I150" s="1"/>
      <c r="J150" s="1"/>
      <c r="K150" s="1"/>
      <c r="L150" s="1"/>
      <c r="M150" s="1"/>
      <c r="N150" s="1">
        <v>4.3478</v>
      </c>
      <c r="O150" s="1"/>
      <c r="P150" s="1">
        <v>9.5652</v>
      </c>
      <c r="Q150" s="1"/>
      <c r="R150" s="1">
        <v>152.17</v>
      </c>
      <c r="S150" s="1"/>
      <c r="T150" s="1"/>
      <c r="U150" s="1">
        <v>215.435</v>
      </c>
      <c r="V150" s="1"/>
      <c r="W150" s="1"/>
    </row>
    <row r="151" spans="1:23" ht="12.75">
      <c r="A151" s="1" t="s">
        <v>68</v>
      </c>
      <c r="B151" s="1"/>
      <c r="C151" s="1">
        <v>1739.8</v>
      </c>
      <c r="D151" s="1">
        <f t="shared" si="3"/>
        <v>1524.365</v>
      </c>
      <c r="E151" s="1"/>
      <c r="F151" s="1"/>
      <c r="G151" s="1">
        <v>45</v>
      </c>
      <c r="H151" s="1">
        <v>4.3478</v>
      </c>
      <c r="I151" s="1"/>
      <c r="J151" s="1"/>
      <c r="K151" s="1"/>
      <c r="L151" s="1"/>
      <c r="M151" s="1"/>
      <c r="N151" s="1">
        <v>4.3478</v>
      </c>
      <c r="O151" s="1"/>
      <c r="P151" s="1">
        <v>9.5652</v>
      </c>
      <c r="Q151" s="1"/>
      <c r="R151" s="1">
        <v>152.17</v>
      </c>
      <c r="S151" s="1"/>
      <c r="T151" s="1"/>
      <c r="U151" s="1">
        <v>215.435</v>
      </c>
      <c r="V151" s="1"/>
      <c r="W151" s="1"/>
    </row>
    <row r="152" spans="1:23" ht="12.75">
      <c r="A152" s="1" t="s">
        <v>73</v>
      </c>
      <c r="B152" s="1"/>
      <c r="C152" s="1">
        <v>1250</v>
      </c>
      <c r="D152" s="1">
        <f t="shared" si="3"/>
        <v>1079.5692</v>
      </c>
      <c r="F152" s="1"/>
      <c r="G152" s="1"/>
      <c r="H152" s="1">
        <v>4.3478</v>
      </c>
      <c r="I152" s="1"/>
      <c r="J152" s="1"/>
      <c r="K152" s="1"/>
      <c r="L152" s="1"/>
      <c r="M152" s="1"/>
      <c r="N152" s="1">
        <v>4.3478</v>
      </c>
      <c r="O152" s="1"/>
      <c r="P152" s="1">
        <v>9.5652</v>
      </c>
      <c r="Q152" s="1"/>
      <c r="R152" s="1">
        <v>152.17</v>
      </c>
      <c r="S152" s="1"/>
      <c r="T152" s="1"/>
      <c r="U152" s="1">
        <f>+E152+F152+G152+H152+I152+J152+K152+L152+M152+N152+O152+P152+Q152+R152+S152+T152</f>
        <v>170.43079999999998</v>
      </c>
      <c r="V152" s="1"/>
      <c r="W152" s="1">
        <v>170.431</v>
      </c>
    </row>
    <row r="153" spans="1:23" ht="12.75">
      <c r="A153" s="1" t="s">
        <v>6</v>
      </c>
      <c r="B153" s="1"/>
      <c r="C153" s="1">
        <v>1469.8</v>
      </c>
      <c r="D153" s="1">
        <f t="shared" si="3"/>
        <v>1254.365</v>
      </c>
      <c r="E153" s="1"/>
      <c r="F153" s="1"/>
      <c r="G153" s="1">
        <v>45</v>
      </c>
      <c r="H153" s="1">
        <v>4.3478</v>
      </c>
      <c r="I153" s="1"/>
      <c r="J153" s="1"/>
      <c r="K153" s="1"/>
      <c r="L153" s="1"/>
      <c r="M153" s="1"/>
      <c r="N153" s="1">
        <v>4.3478</v>
      </c>
      <c r="O153" s="1"/>
      <c r="P153" s="1">
        <v>9.5652</v>
      </c>
      <c r="Q153" s="1"/>
      <c r="R153" s="1">
        <v>152.17</v>
      </c>
      <c r="S153" s="1"/>
      <c r="T153" s="1"/>
      <c r="U153" s="1">
        <v>215.435</v>
      </c>
      <c r="V153" s="1"/>
      <c r="W153" s="1"/>
    </row>
    <row r="154" spans="1:23" ht="12.75">
      <c r="A154" s="1" t="s">
        <v>7</v>
      </c>
      <c r="B154" s="1"/>
      <c r="C154" s="1">
        <v>2019.8</v>
      </c>
      <c r="D154" s="1">
        <f t="shared" si="3"/>
        <v>1804.365</v>
      </c>
      <c r="E154" s="1"/>
      <c r="F154" s="1"/>
      <c r="G154" s="1">
        <v>45</v>
      </c>
      <c r="H154" s="1">
        <v>4.3478</v>
      </c>
      <c r="I154" s="1"/>
      <c r="J154" s="1"/>
      <c r="K154" s="1"/>
      <c r="L154" s="1"/>
      <c r="M154" s="1"/>
      <c r="N154" s="1">
        <v>4.3478</v>
      </c>
      <c r="O154" s="1"/>
      <c r="P154" s="1">
        <v>9.5652</v>
      </c>
      <c r="Q154" s="1"/>
      <c r="R154" s="1">
        <v>152.17</v>
      </c>
      <c r="S154" s="1"/>
      <c r="T154" s="1"/>
      <c r="U154" s="1">
        <v>215.435</v>
      </c>
      <c r="V154" s="1"/>
      <c r="W154" s="1"/>
    </row>
    <row r="155" spans="1:23" ht="12.75">
      <c r="A155" s="1" t="s">
        <v>8</v>
      </c>
      <c r="B155" s="1"/>
      <c r="C155" s="1">
        <v>1319.8</v>
      </c>
      <c r="D155" s="1">
        <f t="shared" si="3"/>
        <v>1104.365</v>
      </c>
      <c r="E155" s="1"/>
      <c r="F155" s="1"/>
      <c r="G155" s="1">
        <v>45</v>
      </c>
      <c r="H155" s="1">
        <v>4.3478</v>
      </c>
      <c r="I155" s="1"/>
      <c r="J155" s="1"/>
      <c r="K155" s="1"/>
      <c r="L155" s="1"/>
      <c r="M155" s="1"/>
      <c r="N155" s="1">
        <v>4.3478</v>
      </c>
      <c r="O155" s="1"/>
      <c r="P155" s="1">
        <v>9.5652</v>
      </c>
      <c r="Q155" s="1"/>
      <c r="R155" s="1">
        <v>152.17</v>
      </c>
      <c r="S155" s="1"/>
      <c r="T155" s="1"/>
      <c r="U155" s="1">
        <v>215.435</v>
      </c>
      <c r="V155" s="1"/>
      <c r="W155" s="1"/>
    </row>
    <row r="156" spans="1:23" ht="12.75">
      <c r="A156" s="1" t="s">
        <v>9</v>
      </c>
      <c r="B156" s="1"/>
      <c r="C156" s="1">
        <v>1069.8</v>
      </c>
      <c r="D156" s="1">
        <f t="shared" si="3"/>
        <v>854.365</v>
      </c>
      <c r="E156" s="1"/>
      <c r="F156" s="1"/>
      <c r="G156" s="1">
        <v>45</v>
      </c>
      <c r="H156" s="1">
        <v>4.3478</v>
      </c>
      <c r="I156" s="1"/>
      <c r="J156" s="1"/>
      <c r="K156" s="1"/>
      <c r="L156" s="1"/>
      <c r="M156" s="1"/>
      <c r="N156" s="1">
        <v>4.3478</v>
      </c>
      <c r="O156" s="1"/>
      <c r="P156" s="1">
        <v>9.5652</v>
      </c>
      <c r="Q156" s="1"/>
      <c r="R156" s="1">
        <v>152.17</v>
      </c>
      <c r="S156" s="1"/>
      <c r="T156" s="1"/>
      <c r="U156" s="1">
        <v>215.435</v>
      </c>
      <c r="V156" s="1"/>
      <c r="W156" s="1"/>
    </row>
    <row r="157" spans="1:23" ht="12.75">
      <c r="A157" s="1" t="s">
        <v>69</v>
      </c>
      <c r="B157" s="1"/>
      <c r="C157" s="1">
        <v>1469.8</v>
      </c>
      <c r="D157" s="1">
        <f t="shared" si="3"/>
        <v>1254.365</v>
      </c>
      <c r="E157" s="1"/>
      <c r="F157" s="1"/>
      <c r="G157" s="1">
        <v>45</v>
      </c>
      <c r="H157" s="1">
        <v>4.3478</v>
      </c>
      <c r="I157" s="1"/>
      <c r="J157" s="1"/>
      <c r="K157" s="1"/>
      <c r="L157" s="1"/>
      <c r="M157" s="1"/>
      <c r="N157" s="1">
        <v>4.3478</v>
      </c>
      <c r="O157" s="1"/>
      <c r="P157" s="1">
        <v>9.5652</v>
      </c>
      <c r="Q157" s="1"/>
      <c r="R157" s="1">
        <v>152.17</v>
      </c>
      <c r="S157" s="1"/>
      <c r="T157" s="1"/>
      <c r="U157" s="1">
        <v>215.435</v>
      </c>
      <c r="V157" s="1"/>
      <c r="W157" s="1"/>
    </row>
    <row r="158" spans="1:23" ht="12.75">
      <c r="A158" s="1" t="s">
        <v>11</v>
      </c>
      <c r="B158" s="1"/>
      <c r="C158" s="1">
        <v>2019.8</v>
      </c>
      <c r="D158" s="1">
        <f t="shared" si="3"/>
        <v>1804.365</v>
      </c>
      <c r="E158" s="1"/>
      <c r="F158" s="1"/>
      <c r="G158" s="1">
        <v>45</v>
      </c>
      <c r="H158" s="1">
        <v>4.3478</v>
      </c>
      <c r="I158" s="1"/>
      <c r="J158" s="1"/>
      <c r="K158" s="1"/>
      <c r="L158" s="1"/>
      <c r="M158" s="1"/>
      <c r="N158" s="1">
        <v>4.3478</v>
      </c>
      <c r="O158" s="1"/>
      <c r="P158" s="1">
        <v>9.5652</v>
      </c>
      <c r="Q158" s="1"/>
      <c r="R158" s="1">
        <v>152.17</v>
      </c>
      <c r="S158" s="1"/>
      <c r="T158" s="1"/>
      <c r="U158" s="1">
        <v>215.435</v>
      </c>
      <c r="V158" s="1"/>
      <c r="W158" s="1"/>
    </row>
    <row r="159" spans="1:23" ht="12.75">
      <c r="A159" s="1" t="s">
        <v>70</v>
      </c>
      <c r="B159" s="1"/>
      <c r="C159" s="1">
        <v>2019.8</v>
      </c>
      <c r="D159" s="1">
        <f t="shared" si="3"/>
        <v>1804.365</v>
      </c>
      <c r="E159" s="1"/>
      <c r="F159" s="1"/>
      <c r="G159" s="1">
        <v>45</v>
      </c>
      <c r="H159" s="1">
        <v>4.3478</v>
      </c>
      <c r="I159" s="1"/>
      <c r="J159" s="1"/>
      <c r="K159" s="1"/>
      <c r="L159" s="1"/>
      <c r="M159" s="1"/>
      <c r="N159" s="1">
        <v>4.3478</v>
      </c>
      <c r="O159" s="1"/>
      <c r="P159" s="1">
        <v>9.5652</v>
      </c>
      <c r="Q159" s="1"/>
      <c r="R159" s="1">
        <v>152.17</v>
      </c>
      <c r="S159" s="1"/>
      <c r="T159" s="1"/>
      <c r="U159" s="1">
        <v>215.435</v>
      </c>
      <c r="V159" s="1"/>
      <c r="W159" s="1"/>
    </row>
    <row r="160" spans="1:23" ht="12.75">
      <c r="A160" s="1" t="s">
        <v>71</v>
      </c>
      <c r="B160" s="1"/>
      <c r="C160" s="1">
        <v>3019.8</v>
      </c>
      <c r="D160" s="1">
        <f t="shared" si="3"/>
        <v>2804.3650000000002</v>
      </c>
      <c r="E160" s="1"/>
      <c r="F160" s="1"/>
      <c r="G160" s="1">
        <v>45</v>
      </c>
      <c r="H160" s="1">
        <v>4.3478</v>
      </c>
      <c r="I160" s="1"/>
      <c r="J160" s="1"/>
      <c r="K160" s="1"/>
      <c r="L160" s="1"/>
      <c r="M160" s="1"/>
      <c r="N160" s="1">
        <v>4.3478</v>
      </c>
      <c r="O160" s="1"/>
      <c r="P160" s="1">
        <v>9.5652</v>
      </c>
      <c r="Q160" s="1"/>
      <c r="R160" s="1">
        <v>152.17</v>
      </c>
      <c r="S160" s="1"/>
      <c r="T160" s="1"/>
      <c r="U160" s="1">
        <v>215.435</v>
      </c>
      <c r="V160" s="1"/>
      <c r="W160" s="1"/>
    </row>
    <row r="161" spans="1:23" ht="12.75">
      <c r="A161" s="1" t="s">
        <v>13</v>
      </c>
      <c r="B161" s="1"/>
      <c r="C161" s="1">
        <v>1297.31</v>
      </c>
      <c r="D161" s="1">
        <f t="shared" si="3"/>
        <v>1081.8791999999999</v>
      </c>
      <c r="E161" s="1"/>
      <c r="F161" s="1"/>
      <c r="G161" s="1">
        <v>45</v>
      </c>
      <c r="H161" s="1">
        <v>4.3478</v>
      </c>
      <c r="I161" s="1"/>
      <c r="J161" s="1"/>
      <c r="K161" s="1"/>
      <c r="L161" s="1"/>
      <c r="M161" s="1"/>
      <c r="N161" s="1">
        <v>4.3478</v>
      </c>
      <c r="O161" s="1"/>
      <c r="P161" s="1">
        <v>9.5652</v>
      </c>
      <c r="Q161" s="1"/>
      <c r="R161" s="1">
        <v>152.17</v>
      </c>
      <c r="S161" s="1"/>
      <c r="T161" s="1"/>
      <c r="U161" s="1">
        <f>+E161+F161+G161+H161+I161+J161+K161+L161+M161+N161+O161+P161+Q161+R161+S161+T161</f>
        <v>215.43079999999998</v>
      </c>
      <c r="V161" s="1"/>
      <c r="W161" s="1"/>
    </row>
    <row r="162" spans="1:23" ht="12.75">
      <c r="A162" s="1" t="s">
        <v>14</v>
      </c>
      <c r="B162" s="1"/>
      <c r="C162" s="1">
        <v>969.804</v>
      </c>
      <c r="D162" s="1">
        <f t="shared" si="3"/>
        <v>754.3689999999999</v>
      </c>
      <c r="E162" s="1"/>
      <c r="F162" s="1"/>
      <c r="G162" s="1">
        <v>45</v>
      </c>
      <c r="H162" s="1">
        <v>4.3478</v>
      </c>
      <c r="I162" s="1"/>
      <c r="J162" s="1"/>
      <c r="K162" s="1"/>
      <c r="L162" s="1"/>
      <c r="M162" s="1"/>
      <c r="N162" s="1">
        <v>4.3478</v>
      </c>
      <c r="O162" s="1"/>
      <c r="P162" s="1">
        <v>9.5652</v>
      </c>
      <c r="Q162" s="1"/>
      <c r="R162" s="1">
        <v>152.17</v>
      </c>
      <c r="S162" s="1"/>
      <c r="T162" s="1"/>
      <c r="U162" s="1">
        <v>215.435</v>
      </c>
      <c r="V162" s="1"/>
      <c r="W162" s="1"/>
    </row>
    <row r="163" spans="1:23" ht="12.75">
      <c r="A163" s="1" t="s">
        <v>15</v>
      </c>
      <c r="B163" s="1"/>
      <c r="C163" s="1">
        <v>2019.8</v>
      </c>
      <c r="D163" s="1">
        <f t="shared" si="3"/>
        <v>1804.365</v>
      </c>
      <c r="E163" s="1"/>
      <c r="F163" s="1"/>
      <c r="G163" s="1">
        <v>45</v>
      </c>
      <c r="H163" s="1">
        <v>4.3478</v>
      </c>
      <c r="I163" s="1"/>
      <c r="J163" s="1"/>
      <c r="K163" s="1"/>
      <c r="L163" s="1"/>
      <c r="M163" s="1"/>
      <c r="N163" s="1">
        <v>4.3478</v>
      </c>
      <c r="O163" s="1"/>
      <c r="P163" s="1">
        <v>9.5652</v>
      </c>
      <c r="Q163" s="1"/>
      <c r="R163" s="1">
        <v>152.17</v>
      </c>
      <c r="S163" s="1"/>
      <c r="T163" s="1"/>
      <c r="U163" s="1">
        <v>215.435</v>
      </c>
      <c r="V163" s="1"/>
      <c r="W163" s="1"/>
    </row>
    <row r="164" spans="1:23" ht="12.75">
      <c r="A164" s="1" t="s">
        <v>16</v>
      </c>
      <c r="B164" s="1"/>
      <c r="C164" s="1">
        <v>2019.8</v>
      </c>
      <c r="D164" s="1">
        <f t="shared" si="3"/>
        <v>1804.365</v>
      </c>
      <c r="E164" s="1"/>
      <c r="F164" s="1"/>
      <c r="G164" s="1">
        <v>45</v>
      </c>
      <c r="H164" s="1">
        <v>4.3478</v>
      </c>
      <c r="I164" s="1"/>
      <c r="J164" s="1"/>
      <c r="K164" s="1"/>
      <c r="L164" s="1"/>
      <c r="M164" s="1"/>
      <c r="N164" s="1">
        <v>4.3478</v>
      </c>
      <c r="O164" s="1"/>
      <c r="P164" s="1">
        <v>9.5652</v>
      </c>
      <c r="Q164" s="1"/>
      <c r="R164" s="1">
        <v>152.17</v>
      </c>
      <c r="S164" s="1"/>
      <c r="T164" s="1"/>
      <c r="U164" s="1">
        <v>215.435</v>
      </c>
      <c r="V164" s="1"/>
      <c r="W164" s="1"/>
    </row>
    <row r="165" spans="1:23" ht="12.75">
      <c r="A165" s="1" t="s">
        <v>72</v>
      </c>
      <c r="B165" s="1"/>
      <c r="C165" s="1">
        <v>1769.8</v>
      </c>
      <c r="D165" s="1">
        <f t="shared" si="3"/>
        <v>1554.365</v>
      </c>
      <c r="E165" s="1"/>
      <c r="F165" s="1"/>
      <c r="G165" s="1">
        <v>45</v>
      </c>
      <c r="H165" s="1">
        <v>4.3478</v>
      </c>
      <c r="I165" s="1"/>
      <c r="J165" s="1"/>
      <c r="K165" s="1"/>
      <c r="L165" s="1"/>
      <c r="M165" s="1"/>
      <c r="N165" s="1">
        <v>4.3478</v>
      </c>
      <c r="O165" s="1"/>
      <c r="P165" s="1">
        <v>9.5652</v>
      </c>
      <c r="Q165" s="1"/>
      <c r="R165" s="1">
        <v>152.17</v>
      </c>
      <c r="S165" s="1"/>
      <c r="T165" s="1"/>
      <c r="U165" s="1">
        <v>215.435</v>
      </c>
      <c r="V165" s="1"/>
      <c r="W165" s="1"/>
    </row>
    <row r="166" spans="1:23" ht="12.75">
      <c r="A166" s="1" t="s">
        <v>19</v>
      </c>
      <c r="B166" s="1"/>
      <c r="C166" s="1">
        <v>2019.8</v>
      </c>
      <c r="D166" s="1">
        <f t="shared" si="3"/>
        <v>1804.365</v>
      </c>
      <c r="E166" s="1"/>
      <c r="F166" s="1"/>
      <c r="G166" s="1">
        <v>45</v>
      </c>
      <c r="H166" s="1">
        <v>4.3478</v>
      </c>
      <c r="I166" s="1"/>
      <c r="J166" s="1"/>
      <c r="K166" s="1"/>
      <c r="L166" s="1"/>
      <c r="M166" s="1"/>
      <c r="N166" s="1">
        <v>4.3478</v>
      </c>
      <c r="O166" s="1"/>
      <c r="P166" s="1">
        <v>9.5652</v>
      </c>
      <c r="Q166" s="1"/>
      <c r="R166" s="1">
        <v>152.17</v>
      </c>
      <c r="S166" s="1"/>
      <c r="T166" s="1"/>
      <c r="U166" s="1">
        <v>215.435</v>
      </c>
      <c r="V166" s="1"/>
      <c r="W166" s="1"/>
    </row>
    <row r="167" spans="1:23" ht="12.75">
      <c r="A167" s="1" t="s">
        <v>20</v>
      </c>
      <c r="B167" s="1"/>
      <c r="C167" s="1">
        <v>469.804</v>
      </c>
      <c r="D167" s="1">
        <f t="shared" si="3"/>
        <v>254.36899999999997</v>
      </c>
      <c r="E167" s="1"/>
      <c r="F167" s="1"/>
      <c r="G167" s="1">
        <v>45</v>
      </c>
      <c r="H167" s="1">
        <v>4.3478</v>
      </c>
      <c r="I167" s="1"/>
      <c r="J167" s="1"/>
      <c r="K167" s="1"/>
      <c r="L167" s="1"/>
      <c r="M167" s="1"/>
      <c r="N167" s="1">
        <v>4.3478</v>
      </c>
      <c r="O167" s="1"/>
      <c r="P167" s="1">
        <v>9.5652</v>
      </c>
      <c r="Q167" s="1"/>
      <c r="R167" s="1">
        <v>152.17</v>
      </c>
      <c r="S167" s="1"/>
      <c r="T167" s="1"/>
      <c r="U167" s="1">
        <v>215.435</v>
      </c>
      <c r="V167" s="1"/>
      <c r="W167" s="1"/>
    </row>
    <row r="168" spans="1:23" ht="12.75">
      <c r="A168" s="1" t="s">
        <v>21</v>
      </c>
      <c r="B168" s="1"/>
      <c r="C168" s="1">
        <v>1767.31</v>
      </c>
      <c r="D168" s="1">
        <f t="shared" si="3"/>
        <v>1551.8791999999999</v>
      </c>
      <c r="E168" s="1"/>
      <c r="F168" s="1"/>
      <c r="G168" s="1">
        <v>45</v>
      </c>
      <c r="H168" s="1">
        <v>4.3478</v>
      </c>
      <c r="I168" s="1"/>
      <c r="J168" s="1"/>
      <c r="K168" s="1"/>
      <c r="L168" s="1"/>
      <c r="M168" s="1"/>
      <c r="N168" s="1">
        <v>4.3478</v>
      </c>
      <c r="O168" s="1"/>
      <c r="P168" s="1">
        <v>9.5652</v>
      </c>
      <c r="Q168" s="1"/>
      <c r="R168" s="1">
        <v>152.17</v>
      </c>
      <c r="S168" s="1"/>
      <c r="T168" s="1"/>
      <c r="U168" s="1">
        <f>+E168+F168+G168+H168+I168+J168+K168+L168+M168+N168+O168+P168+Q168+R168+S168+T168</f>
        <v>215.43079999999998</v>
      </c>
      <c r="V168" s="1"/>
      <c r="W168" s="1"/>
    </row>
    <row r="169" spans="1:23" ht="12.75">
      <c r="A169" s="1" t="s">
        <v>22</v>
      </c>
      <c r="B169" s="1"/>
      <c r="C169" s="1">
        <v>1569.8</v>
      </c>
      <c r="D169" s="1">
        <f t="shared" si="3"/>
        <v>1354.365</v>
      </c>
      <c r="E169" s="1"/>
      <c r="F169" s="1"/>
      <c r="G169" s="1">
        <v>45</v>
      </c>
      <c r="H169" s="1">
        <v>4.3478</v>
      </c>
      <c r="I169" s="1"/>
      <c r="J169" s="1"/>
      <c r="K169" s="1"/>
      <c r="L169" s="1"/>
      <c r="M169" s="1"/>
      <c r="N169" s="1">
        <v>4.3478</v>
      </c>
      <c r="O169" s="1"/>
      <c r="P169" s="1">
        <v>9.5652</v>
      </c>
      <c r="Q169" s="1"/>
      <c r="R169" s="1">
        <v>152.17</v>
      </c>
      <c r="S169" s="1"/>
      <c r="T169" s="1"/>
      <c r="U169" s="1">
        <v>215.435</v>
      </c>
      <c r="V169" s="1"/>
      <c r="W169" s="1"/>
    </row>
    <row r="170" spans="1:23" ht="12.75">
      <c r="A170" s="1" t="s">
        <v>23</v>
      </c>
      <c r="B170" s="1"/>
      <c r="C170" s="1">
        <v>2019.8</v>
      </c>
      <c r="D170" s="1">
        <f t="shared" si="3"/>
        <v>1804.365</v>
      </c>
      <c r="E170" s="1"/>
      <c r="F170" s="1"/>
      <c r="G170" s="1">
        <v>45</v>
      </c>
      <c r="H170" s="1">
        <v>4.3478</v>
      </c>
      <c r="I170" s="1"/>
      <c r="J170" s="1"/>
      <c r="K170" s="1"/>
      <c r="L170" s="1"/>
      <c r="M170" s="1"/>
      <c r="N170" s="1">
        <v>4.3478</v>
      </c>
      <c r="O170" s="1"/>
      <c r="P170" s="1">
        <v>9.5652</v>
      </c>
      <c r="Q170" s="1"/>
      <c r="R170" s="1">
        <v>152.17</v>
      </c>
      <c r="S170" s="1"/>
      <c r="T170" s="1"/>
      <c r="U170" s="1">
        <v>215.435</v>
      </c>
      <c r="V170" s="1"/>
      <c r="W170" s="1"/>
    </row>
    <row r="171" spans="1:23" ht="12.75">
      <c r="A171" s="1" t="s">
        <v>91</v>
      </c>
      <c r="B171" s="1"/>
      <c r="C171" s="1">
        <v>469.804</v>
      </c>
      <c r="D171" s="1">
        <f t="shared" si="3"/>
        <v>254.36899999999997</v>
      </c>
      <c r="E171" s="1"/>
      <c r="F171" s="1"/>
      <c r="G171" s="1">
        <v>45</v>
      </c>
      <c r="H171" s="1">
        <v>4.3478</v>
      </c>
      <c r="I171" s="1"/>
      <c r="J171" s="1"/>
      <c r="K171" s="1"/>
      <c r="L171" s="1"/>
      <c r="M171" s="1"/>
      <c r="N171" s="1">
        <v>4.3478</v>
      </c>
      <c r="O171" s="1"/>
      <c r="P171" s="1">
        <v>9.5652</v>
      </c>
      <c r="Q171" s="1"/>
      <c r="R171" s="1">
        <v>152.17</v>
      </c>
      <c r="S171" s="1"/>
      <c r="T171" s="1"/>
      <c r="U171" s="1">
        <v>215.435</v>
      </c>
      <c r="V171" s="1"/>
      <c r="W171" s="1">
        <v>254.369</v>
      </c>
    </row>
    <row r="172" spans="1:23" ht="12.75">
      <c r="A172" s="1" t="s">
        <v>50</v>
      </c>
      <c r="B172" s="1"/>
      <c r="C172" s="1">
        <f>+C148+C149+C150+C151+C152+C153+C154+C155+C156+C157+C158+C159+C160+C162+C161+C163+C164+C165+C166+C167+C168+C169+C170+C171</f>
        <v>38750.43199999999</v>
      </c>
      <c r="D172" s="1">
        <f t="shared" si="3"/>
        <v>33625.004817391295</v>
      </c>
      <c r="E172" s="1"/>
      <c r="F172" s="1"/>
      <c r="G172" s="1">
        <f>+G148+G149+G150+G151+G152+G153+G154+G155+G156+G157+G158+G159+G160+G161+G162+G163+G164+G165+G166+G167+G168+G169+G170+G171</f>
        <v>1035</v>
      </c>
      <c r="H172" s="1">
        <v>100</v>
      </c>
      <c r="I172" s="1"/>
      <c r="J172" s="1"/>
      <c r="K172" s="1"/>
      <c r="L172" s="1"/>
      <c r="M172" s="1"/>
      <c r="N172" s="1">
        <v>100</v>
      </c>
      <c r="O172" s="1"/>
      <c r="P172" s="1">
        <v>220</v>
      </c>
      <c r="Q172" s="1"/>
      <c r="R172" s="1">
        <v>3500</v>
      </c>
      <c r="S172" s="1"/>
      <c r="T172" s="1"/>
      <c r="U172" s="1">
        <f>+U148+U149+U150+U151+U152+U153+U154+U155+U156+U157+U158+U159+U160+U161+U162+U163+U164+U165+U166+U167+U168+U169+U170+U171</f>
        <v>5125.427182608696</v>
      </c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>
        <f>+G172+H172+I172+J172+K172+L172+M172+N172+O172+P172+Q172+R172+S172+T172</f>
        <v>4955</v>
      </c>
      <c r="U173" s="1"/>
      <c r="V173" s="1"/>
      <c r="W173" s="1"/>
    </row>
    <row r="180" ht="23.25">
      <c r="H180" s="5" t="s">
        <v>83</v>
      </c>
    </row>
    <row r="181" spans="1:23" ht="12.75">
      <c r="A181" s="1" t="s">
        <v>0</v>
      </c>
      <c r="B181" s="1"/>
      <c r="C181" s="1" t="s">
        <v>52</v>
      </c>
      <c r="D181" s="1" t="s">
        <v>52</v>
      </c>
      <c r="E181" s="1" t="s">
        <v>26</v>
      </c>
      <c r="F181" s="6" t="s">
        <v>75</v>
      </c>
      <c r="G181" s="1" t="s">
        <v>27</v>
      </c>
      <c r="H181" s="1" t="s">
        <v>29</v>
      </c>
      <c r="I181" s="1" t="s">
        <v>31</v>
      </c>
      <c r="J181" s="1" t="s">
        <v>33</v>
      </c>
      <c r="K181" s="1" t="s">
        <v>34</v>
      </c>
      <c r="L181" s="1" t="s">
        <v>36</v>
      </c>
      <c r="M181" s="1" t="s">
        <v>38</v>
      </c>
      <c r="N181" s="1"/>
      <c r="O181" s="1" t="s">
        <v>41</v>
      </c>
      <c r="P181" s="1" t="s">
        <v>43</v>
      </c>
      <c r="Q181" s="1" t="s">
        <v>44</v>
      </c>
      <c r="R181" s="1"/>
      <c r="S181" s="1" t="s">
        <v>47</v>
      </c>
      <c r="T181" s="1"/>
      <c r="U181" s="1" t="s">
        <v>58</v>
      </c>
      <c r="V181" s="6"/>
      <c r="W181" s="1"/>
    </row>
    <row r="182" spans="1:23" ht="12.75">
      <c r="A182" s="1"/>
      <c r="B182" s="1"/>
      <c r="C182" s="1" t="s">
        <v>83</v>
      </c>
      <c r="D182" t="s">
        <v>53</v>
      </c>
      <c r="F182" s="1" t="s">
        <v>25</v>
      </c>
      <c r="G182" s="1" t="s">
        <v>28</v>
      </c>
      <c r="H182" s="1" t="s">
        <v>30</v>
      </c>
      <c r="I182" s="1" t="s">
        <v>32</v>
      </c>
      <c r="J182" s="1"/>
      <c r="K182" s="1" t="s">
        <v>35</v>
      </c>
      <c r="L182" s="1" t="s">
        <v>37</v>
      </c>
      <c r="M182" s="1" t="s">
        <v>39</v>
      </c>
      <c r="N182" s="1" t="s">
        <v>40</v>
      </c>
      <c r="O182" s="1" t="s">
        <v>42</v>
      </c>
      <c r="P182" s="1"/>
      <c r="Q182" s="1" t="s">
        <v>45</v>
      </c>
      <c r="R182" s="1" t="s">
        <v>46</v>
      </c>
      <c r="S182" s="1" t="s">
        <v>48</v>
      </c>
      <c r="T182" s="1" t="s">
        <v>49</v>
      </c>
      <c r="U182" s="1" t="s">
        <v>85</v>
      </c>
      <c r="V182" s="6"/>
      <c r="W182" s="1"/>
    </row>
    <row r="183" spans="1:23" ht="12.75">
      <c r="A183" s="1" t="s">
        <v>1</v>
      </c>
      <c r="B183" s="1"/>
      <c r="C183" s="1">
        <v>1804.37</v>
      </c>
      <c r="D183" s="1">
        <f aca="true" t="shared" si="4" ref="D183:D205">+C183-U183</f>
        <v>1213.0718633540373</v>
      </c>
      <c r="E183" s="1"/>
      <c r="F183" s="1"/>
      <c r="G183" s="1">
        <f>+G207/22</f>
        <v>45.45454545454545</v>
      </c>
      <c r="H183" s="1">
        <f>+H207/22</f>
        <v>4.545454545454546</v>
      </c>
      <c r="I183" s="1">
        <f>+I207/21</f>
        <v>3.4285714285714284</v>
      </c>
      <c r="J183" s="1">
        <f>+J207/22</f>
        <v>2.909090909090909</v>
      </c>
      <c r="K183" s="1"/>
      <c r="L183" s="1"/>
      <c r="M183" s="1">
        <f>+M206/22</f>
        <v>2.727272727272727</v>
      </c>
      <c r="N183" s="1">
        <f>+N206/22</f>
        <v>1.8181818181818181</v>
      </c>
      <c r="O183" s="1"/>
      <c r="P183" s="1">
        <f>+P207/22</f>
        <v>19.545454545454547</v>
      </c>
      <c r="Q183" s="1">
        <f>+Q207/23</f>
        <v>104.34782608695652</v>
      </c>
      <c r="R183" s="1"/>
      <c r="S183" s="1">
        <f>+S207/23</f>
        <v>156.52173913043478</v>
      </c>
      <c r="T183" s="1">
        <f>+T207/22</f>
        <v>250</v>
      </c>
      <c r="U183" s="1">
        <f>+G183+H183+I183+J183+K183+L183+M183+N183+O183+P183+Q183+R183+S183+T183</f>
        <v>591.2981366459627</v>
      </c>
      <c r="V183" s="1" t="s">
        <v>1</v>
      </c>
      <c r="W183" s="1"/>
    </row>
    <row r="184" spans="1:23" ht="12.75">
      <c r="A184" s="1" t="s">
        <v>2</v>
      </c>
      <c r="B184" s="1"/>
      <c r="C184" s="1">
        <v>1254.37</v>
      </c>
      <c r="D184" s="1">
        <f t="shared" si="4"/>
        <v>913.0712999999998</v>
      </c>
      <c r="E184" s="1"/>
      <c r="F184" s="1"/>
      <c r="G184" s="1">
        <v>45.455</v>
      </c>
      <c r="H184" s="1">
        <v>4.5455</v>
      </c>
      <c r="I184" s="1">
        <v>3.4286</v>
      </c>
      <c r="J184" s="1">
        <v>2.9091</v>
      </c>
      <c r="K184" s="1"/>
      <c r="L184" s="1"/>
      <c r="M184" s="1">
        <v>2.7273</v>
      </c>
      <c r="N184" s="1">
        <v>1.8182</v>
      </c>
      <c r="O184" s="1"/>
      <c r="P184" s="1">
        <v>19.545</v>
      </c>
      <c r="Q184" s="1">
        <v>104.35</v>
      </c>
      <c r="R184" s="1"/>
      <c r="S184" s="1">
        <v>156.52</v>
      </c>
      <c r="T184" s="1"/>
      <c r="U184" s="1">
        <f>+G184+H184+I184+J184+K184+L184+M184+N184+O184+P184+Q184+R184+S184+T184</f>
        <v>341.2987</v>
      </c>
      <c r="V184" s="1" t="s">
        <v>2</v>
      </c>
      <c r="W184" s="1"/>
    </row>
    <row r="185" spans="1:23" ht="12.75">
      <c r="A185" s="1" t="s">
        <v>3</v>
      </c>
      <c r="B185" s="1"/>
      <c r="C185" s="1">
        <v>1254.37</v>
      </c>
      <c r="D185" s="1">
        <f t="shared" si="4"/>
        <v>663.0719999999999</v>
      </c>
      <c r="E185" s="1"/>
      <c r="F185" s="1"/>
      <c r="G185" s="1">
        <v>45.455</v>
      </c>
      <c r="H185" s="1">
        <v>4.5455</v>
      </c>
      <c r="I185" s="1">
        <v>3.4286</v>
      </c>
      <c r="J185" s="1">
        <v>2.9091</v>
      </c>
      <c r="K185" s="1"/>
      <c r="L185" s="1"/>
      <c r="M185" s="1">
        <v>2.7273</v>
      </c>
      <c r="N185" s="1">
        <v>1.8182</v>
      </c>
      <c r="O185" s="1"/>
      <c r="P185" s="1">
        <v>19.545</v>
      </c>
      <c r="Q185" s="1">
        <v>104.35</v>
      </c>
      <c r="R185" s="1"/>
      <c r="S185" s="1">
        <v>156.52</v>
      </c>
      <c r="T185" s="1">
        <v>250</v>
      </c>
      <c r="U185" s="1">
        <v>591.298</v>
      </c>
      <c r="V185" s="1" t="s">
        <v>3</v>
      </c>
      <c r="W185" s="1"/>
    </row>
    <row r="186" spans="1:23" ht="12.75">
      <c r="A186" s="1" t="s">
        <v>68</v>
      </c>
      <c r="B186" s="1"/>
      <c r="C186" s="1">
        <v>1524.37</v>
      </c>
      <c r="D186" s="1">
        <f t="shared" si="4"/>
        <v>933.0719999999999</v>
      </c>
      <c r="E186" s="1"/>
      <c r="F186" s="1"/>
      <c r="G186" s="1">
        <v>45.455</v>
      </c>
      <c r="H186" s="1">
        <v>4.5455</v>
      </c>
      <c r="I186" s="1">
        <v>3.4286</v>
      </c>
      <c r="J186" s="1">
        <v>2.9091</v>
      </c>
      <c r="K186" s="1"/>
      <c r="L186" s="1"/>
      <c r="M186" s="1">
        <v>2.7273</v>
      </c>
      <c r="N186" s="1">
        <v>1.8182</v>
      </c>
      <c r="O186" s="1"/>
      <c r="P186" s="1">
        <v>19.545</v>
      </c>
      <c r="Q186" s="1">
        <v>104.35</v>
      </c>
      <c r="R186" s="1"/>
      <c r="S186" s="1">
        <v>156.52</v>
      </c>
      <c r="T186" s="1">
        <v>250</v>
      </c>
      <c r="U186" s="1">
        <v>591.298</v>
      </c>
      <c r="V186" s="1" t="s">
        <v>4</v>
      </c>
      <c r="W186" s="1"/>
    </row>
    <row r="187" spans="1:23" ht="12.75">
      <c r="A187" s="1" t="s">
        <v>73</v>
      </c>
      <c r="B187" s="1"/>
      <c r="C187" s="1">
        <v>1079.57</v>
      </c>
      <c r="D187" s="1">
        <f t="shared" si="4"/>
        <v>533.7262999999999</v>
      </c>
      <c r="F187" s="1"/>
      <c r="G187" s="1"/>
      <c r="H187" s="1">
        <v>4.5455</v>
      </c>
      <c r="I187" s="1">
        <v>3.4286</v>
      </c>
      <c r="J187" s="1">
        <v>2.9091</v>
      </c>
      <c r="K187" s="1"/>
      <c r="L187" s="1"/>
      <c r="M187" s="1">
        <v>2.7273</v>
      </c>
      <c r="N187" s="1">
        <v>1.8182</v>
      </c>
      <c r="O187" s="1"/>
      <c r="P187" s="1">
        <v>19.545</v>
      </c>
      <c r="Q187" s="1">
        <v>104.35</v>
      </c>
      <c r="R187" s="1"/>
      <c r="S187" s="1">
        <v>156.52</v>
      </c>
      <c r="T187" s="1">
        <v>250</v>
      </c>
      <c r="U187" s="1">
        <f>+F187+G187+H187+I187+J187+K187+L187+M187+N187+O187+P187+Q187+R187+S187+T187</f>
        <v>545.8437</v>
      </c>
      <c r="V187" s="1" t="s">
        <v>5</v>
      </c>
      <c r="W187" s="1"/>
    </row>
    <row r="188" spans="1:23" ht="12.75">
      <c r="A188" s="1" t="s">
        <v>6</v>
      </c>
      <c r="B188" s="1"/>
      <c r="C188" s="1">
        <v>1254.37</v>
      </c>
      <c r="D188" s="1">
        <f t="shared" si="4"/>
        <v>663.0719999999999</v>
      </c>
      <c r="E188" s="1"/>
      <c r="F188" s="1"/>
      <c r="G188" s="1">
        <v>45.455</v>
      </c>
      <c r="H188" s="1">
        <v>4.5455</v>
      </c>
      <c r="I188" s="1">
        <v>3.4286</v>
      </c>
      <c r="J188" s="1">
        <v>2.9091</v>
      </c>
      <c r="K188" s="1"/>
      <c r="L188" s="1"/>
      <c r="M188" s="1">
        <v>2.7273</v>
      </c>
      <c r="N188" s="1">
        <v>1.8182</v>
      </c>
      <c r="O188" s="1"/>
      <c r="P188" s="1">
        <v>19.545</v>
      </c>
      <c r="Q188" s="1">
        <v>104.35</v>
      </c>
      <c r="R188" s="1"/>
      <c r="S188" s="1">
        <v>156.52</v>
      </c>
      <c r="T188" s="1">
        <v>250</v>
      </c>
      <c r="U188" s="1">
        <v>591.298</v>
      </c>
      <c r="V188" s="1" t="s">
        <v>6</v>
      </c>
      <c r="W188" s="1"/>
    </row>
    <row r="189" spans="1:23" ht="12.75">
      <c r="A189" s="1" t="s">
        <v>7</v>
      </c>
      <c r="B189" s="1"/>
      <c r="C189" s="1">
        <v>1804.37</v>
      </c>
      <c r="D189" s="1">
        <f t="shared" si="4"/>
        <v>1213.072</v>
      </c>
      <c r="E189" s="1"/>
      <c r="F189" s="1"/>
      <c r="G189" s="1">
        <v>45.455</v>
      </c>
      <c r="H189" s="1">
        <v>4.5455</v>
      </c>
      <c r="I189" s="1">
        <v>3.4286</v>
      </c>
      <c r="J189" s="1">
        <v>2.9091</v>
      </c>
      <c r="K189" s="1"/>
      <c r="L189" s="1"/>
      <c r="M189" s="1">
        <v>2.7273</v>
      </c>
      <c r="N189" s="1">
        <v>1.8182</v>
      </c>
      <c r="O189" s="1"/>
      <c r="P189" s="1">
        <v>19.545</v>
      </c>
      <c r="Q189" s="1">
        <v>104.35</v>
      </c>
      <c r="R189" s="1"/>
      <c r="S189" s="1">
        <v>156.52</v>
      </c>
      <c r="T189" s="1">
        <v>250</v>
      </c>
      <c r="U189" s="1">
        <v>591.298</v>
      </c>
      <c r="V189" s="1" t="s">
        <v>7</v>
      </c>
      <c r="W189" s="1"/>
    </row>
    <row r="190" spans="1:23" ht="12.75">
      <c r="A190" s="1" t="s">
        <v>8</v>
      </c>
      <c r="B190" s="1"/>
      <c r="C190" s="1">
        <v>1104.37</v>
      </c>
      <c r="D190" s="1">
        <f t="shared" si="4"/>
        <v>513.0719999999999</v>
      </c>
      <c r="E190" s="1"/>
      <c r="F190" s="1"/>
      <c r="G190" s="1">
        <v>45.455</v>
      </c>
      <c r="H190" s="1">
        <v>4.5455</v>
      </c>
      <c r="I190" s="1">
        <v>3.4286</v>
      </c>
      <c r="J190" s="1">
        <v>2.9091</v>
      </c>
      <c r="K190" s="1"/>
      <c r="L190" s="1"/>
      <c r="M190" s="1">
        <v>2.7273</v>
      </c>
      <c r="N190" s="1">
        <v>1.8182</v>
      </c>
      <c r="O190" s="1"/>
      <c r="P190" s="1">
        <v>19.545</v>
      </c>
      <c r="Q190" s="1">
        <v>104.35</v>
      </c>
      <c r="R190" s="1"/>
      <c r="S190" s="1">
        <v>156.52</v>
      </c>
      <c r="T190" s="1">
        <v>250</v>
      </c>
      <c r="U190" s="1">
        <v>591.298</v>
      </c>
      <c r="V190" s="1" t="s">
        <v>8</v>
      </c>
      <c r="W190" s="1"/>
    </row>
    <row r="191" spans="1:23" ht="12.75">
      <c r="A191" s="1" t="s">
        <v>9</v>
      </c>
      <c r="B191" s="1"/>
      <c r="C191" s="1">
        <v>854.365</v>
      </c>
      <c r="D191" s="1">
        <f t="shared" si="4"/>
        <v>263.067</v>
      </c>
      <c r="E191" s="1"/>
      <c r="F191" s="1"/>
      <c r="G191" s="1">
        <v>45.455</v>
      </c>
      <c r="H191" s="1">
        <v>4.5455</v>
      </c>
      <c r="I191" s="1">
        <v>3.4286</v>
      </c>
      <c r="J191" s="1">
        <v>2.9091</v>
      </c>
      <c r="K191" s="1"/>
      <c r="L191" s="1"/>
      <c r="M191" s="1">
        <v>2.7273</v>
      </c>
      <c r="N191" s="1">
        <v>1.8182</v>
      </c>
      <c r="O191" s="1"/>
      <c r="P191" s="1">
        <v>19.545</v>
      </c>
      <c r="Q191" s="1">
        <v>104.35</v>
      </c>
      <c r="R191" s="1"/>
      <c r="S191" s="1">
        <v>156.52</v>
      </c>
      <c r="T191" s="1">
        <v>250</v>
      </c>
      <c r="U191" s="1">
        <v>591.298</v>
      </c>
      <c r="V191" s="1" t="s">
        <v>9</v>
      </c>
      <c r="W191" s="1"/>
    </row>
    <row r="192" spans="1:23" ht="12.75">
      <c r="A192" s="1" t="s">
        <v>69</v>
      </c>
      <c r="B192" s="1"/>
      <c r="C192" s="1">
        <v>1254.37</v>
      </c>
      <c r="D192" s="1">
        <f t="shared" si="4"/>
        <v>663.0719999999999</v>
      </c>
      <c r="E192" s="1"/>
      <c r="F192" s="1"/>
      <c r="G192" s="1">
        <v>45.455</v>
      </c>
      <c r="H192" s="1">
        <v>4.5455</v>
      </c>
      <c r="I192" s="1">
        <v>3.4286</v>
      </c>
      <c r="J192" s="1">
        <v>2.9091</v>
      </c>
      <c r="K192" s="1"/>
      <c r="L192" s="1"/>
      <c r="M192" s="1">
        <v>2.7273</v>
      </c>
      <c r="N192" s="1">
        <v>1.8182</v>
      </c>
      <c r="O192" s="1"/>
      <c r="P192" s="1">
        <v>19.545</v>
      </c>
      <c r="Q192" s="1">
        <v>104.35</v>
      </c>
      <c r="R192" s="1"/>
      <c r="S192" s="1">
        <v>156.52</v>
      </c>
      <c r="T192" s="1">
        <v>250</v>
      </c>
      <c r="U192" s="1">
        <v>591.298</v>
      </c>
      <c r="V192" s="1" t="s">
        <v>10</v>
      </c>
      <c r="W192" s="1"/>
    </row>
    <row r="193" spans="1:23" ht="12.75">
      <c r="A193" s="1" t="s">
        <v>11</v>
      </c>
      <c r="B193" s="1"/>
      <c r="C193" s="1">
        <v>1804.37</v>
      </c>
      <c r="D193" s="1">
        <f t="shared" si="4"/>
        <v>1213.072</v>
      </c>
      <c r="E193" s="1"/>
      <c r="F193" s="1"/>
      <c r="G193" s="1">
        <v>45.455</v>
      </c>
      <c r="H193" s="1">
        <v>4.5455</v>
      </c>
      <c r="I193" s="1">
        <v>3.4286</v>
      </c>
      <c r="J193" s="1">
        <v>2.9091</v>
      </c>
      <c r="K193" s="1"/>
      <c r="L193" s="1"/>
      <c r="M193" s="1">
        <v>2.7273</v>
      </c>
      <c r="N193" s="1">
        <v>1.8182</v>
      </c>
      <c r="O193" s="1"/>
      <c r="P193" s="1">
        <v>19.545</v>
      </c>
      <c r="Q193" s="1">
        <v>104.35</v>
      </c>
      <c r="R193" s="1"/>
      <c r="S193" s="1">
        <v>156.52</v>
      </c>
      <c r="T193" s="1">
        <v>250</v>
      </c>
      <c r="U193" s="1">
        <v>591.298</v>
      </c>
      <c r="V193" s="1" t="s">
        <v>11</v>
      </c>
      <c r="W193" s="1"/>
    </row>
    <row r="194" spans="1:23" ht="12.75">
      <c r="A194" s="1" t="s">
        <v>70</v>
      </c>
      <c r="B194" s="1"/>
      <c r="C194" s="1">
        <v>1804.37</v>
      </c>
      <c r="D194" s="1">
        <f t="shared" si="4"/>
        <v>1213.072</v>
      </c>
      <c r="E194" s="1"/>
      <c r="F194" s="1"/>
      <c r="G194" s="1">
        <v>45.455</v>
      </c>
      <c r="H194" s="1">
        <v>4.5455</v>
      </c>
      <c r="I194" s="1">
        <v>3.4286</v>
      </c>
      <c r="J194" s="1">
        <v>2.9091</v>
      </c>
      <c r="K194" s="1"/>
      <c r="L194" s="1"/>
      <c r="M194" s="1">
        <v>2.7273</v>
      </c>
      <c r="N194" s="1">
        <v>1.8182</v>
      </c>
      <c r="O194" s="1"/>
      <c r="P194" s="1">
        <v>19.545</v>
      </c>
      <c r="Q194" s="1">
        <v>104.35</v>
      </c>
      <c r="R194" s="1"/>
      <c r="S194" s="1">
        <v>156.52</v>
      </c>
      <c r="T194" s="1">
        <v>250</v>
      </c>
      <c r="U194" s="1">
        <v>591.298</v>
      </c>
      <c r="V194" s="1" t="s">
        <v>12</v>
      </c>
      <c r="W194" s="1"/>
    </row>
    <row r="195" spans="1:23" ht="12.75">
      <c r="A195" s="1" t="s">
        <v>71</v>
      </c>
      <c r="B195" s="1"/>
      <c r="C195" s="1">
        <v>2804.37</v>
      </c>
      <c r="D195" s="1">
        <f t="shared" si="4"/>
        <v>2213.072</v>
      </c>
      <c r="E195" s="1"/>
      <c r="F195" s="1"/>
      <c r="G195" s="1">
        <v>45.455</v>
      </c>
      <c r="H195" s="1">
        <v>4.5455</v>
      </c>
      <c r="I195" s="1">
        <v>3.4286</v>
      </c>
      <c r="J195" s="1">
        <v>2.9091</v>
      </c>
      <c r="K195" s="1"/>
      <c r="L195" s="1"/>
      <c r="M195" s="1">
        <v>2.7273</v>
      </c>
      <c r="N195" s="1">
        <v>1.8182</v>
      </c>
      <c r="O195" s="1"/>
      <c r="P195" s="1">
        <v>19.545</v>
      </c>
      <c r="Q195" s="1">
        <v>104.35</v>
      </c>
      <c r="R195" s="1"/>
      <c r="S195" s="1">
        <v>156.52</v>
      </c>
      <c r="T195" s="1">
        <v>250</v>
      </c>
      <c r="U195" s="1">
        <v>591.298</v>
      </c>
      <c r="V195" s="1" t="s">
        <v>18</v>
      </c>
      <c r="W195" s="1"/>
    </row>
    <row r="196" spans="1:23" ht="12.75">
      <c r="A196" s="1" t="s">
        <v>13</v>
      </c>
      <c r="B196" s="1"/>
      <c r="C196" s="1">
        <v>1081.88</v>
      </c>
      <c r="D196" s="1">
        <f t="shared" si="4"/>
        <v>490.5820000000001</v>
      </c>
      <c r="E196" s="1"/>
      <c r="F196" s="1"/>
      <c r="G196" s="1">
        <v>45.455</v>
      </c>
      <c r="H196" s="1">
        <v>4.5455</v>
      </c>
      <c r="I196" s="1">
        <v>3.4286</v>
      </c>
      <c r="J196" s="1">
        <v>2.9091</v>
      </c>
      <c r="K196" s="1"/>
      <c r="L196" s="1"/>
      <c r="M196" s="1">
        <v>2.7273</v>
      </c>
      <c r="N196" s="1">
        <v>1.8182</v>
      </c>
      <c r="O196" s="1"/>
      <c r="P196" s="1">
        <v>19.545</v>
      </c>
      <c r="Q196" s="1">
        <v>104.35</v>
      </c>
      <c r="R196" s="1"/>
      <c r="S196" s="1">
        <v>156.52</v>
      </c>
      <c r="T196" s="1">
        <v>250</v>
      </c>
      <c r="U196" s="1">
        <v>591.298</v>
      </c>
      <c r="V196" s="1" t="s">
        <v>13</v>
      </c>
      <c r="W196" s="1"/>
    </row>
    <row r="197" spans="1:23" ht="12.75">
      <c r="A197" s="1" t="s">
        <v>14</v>
      </c>
      <c r="B197" s="1"/>
      <c r="C197" s="1">
        <v>754.369</v>
      </c>
      <c r="D197" s="1">
        <f t="shared" si="4"/>
        <v>166.49890000000005</v>
      </c>
      <c r="E197" s="1"/>
      <c r="F197" s="1"/>
      <c r="G197" s="1">
        <v>45.455</v>
      </c>
      <c r="H197" s="1">
        <v>4.5455</v>
      </c>
      <c r="I197" s="1"/>
      <c r="J197" s="1">
        <v>2.9091</v>
      </c>
      <c r="K197" s="1"/>
      <c r="L197" s="1"/>
      <c r="M197" s="1">
        <v>2.7273</v>
      </c>
      <c r="N197" s="1">
        <v>1.8182</v>
      </c>
      <c r="O197" s="1"/>
      <c r="P197" s="1">
        <v>19.545</v>
      </c>
      <c r="Q197" s="1">
        <v>104.35</v>
      </c>
      <c r="R197" s="1"/>
      <c r="S197" s="1">
        <v>156.52</v>
      </c>
      <c r="T197" s="1">
        <v>250</v>
      </c>
      <c r="U197" s="1">
        <f>+G197+H197+I197+J197+K197+L197+M197+N197+O197+P197+Q197+R197+S197+T197</f>
        <v>587.8701</v>
      </c>
      <c r="V197" s="1" t="s">
        <v>14</v>
      </c>
      <c r="W197" s="1"/>
    </row>
    <row r="198" spans="1:23" ht="12.75">
      <c r="A198" s="1" t="s">
        <v>15</v>
      </c>
      <c r="B198" s="1"/>
      <c r="C198" s="1">
        <v>1804.37</v>
      </c>
      <c r="D198" s="1">
        <f t="shared" si="4"/>
        <v>1213.072</v>
      </c>
      <c r="E198" s="1"/>
      <c r="F198" s="1"/>
      <c r="G198" s="1">
        <v>45.455</v>
      </c>
      <c r="H198" s="1">
        <v>4.5455</v>
      </c>
      <c r="I198" s="1">
        <v>3.4286</v>
      </c>
      <c r="J198" s="1">
        <v>2.9091</v>
      </c>
      <c r="K198" s="1"/>
      <c r="L198" s="1"/>
      <c r="M198" s="1">
        <v>2.7273</v>
      </c>
      <c r="N198" s="1">
        <v>1.8182</v>
      </c>
      <c r="O198" s="1"/>
      <c r="P198" s="1">
        <v>19.545</v>
      </c>
      <c r="Q198" s="1">
        <v>104.35</v>
      </c>
      <c r="R198" s="1"/>
      <c r="S198" s="1">
        <v>156.52</v>
      </c>
      <c r="T198" s="1">
        <v>250</v>
      </c>
      <c r="U198" s="1">
        <v>591.298</v>
      </c>
      <c r="V198" s="1" t="s">
        <v>15</v>
      </c>
      <c r="W198" s="1"/>
    </row>
    <row r="199" spans="1:23" ht="12.75">
      <c r="A199" s="1" t="s">
        <v>16</v>
      </c>
      <c r="B199" s="1"/>
      <c r="C199" s="1">
        <v>1804.37</v>
      </c>
      <c r="D199" s="1">
        <f t="shared" si="4"/>
        <v>1213.072</v>
      </c>
      <c r="E199" s="1"/>
      <c r="F199" s="1"/>
      <c r="G199" s="1">
        <v>45.455</v>
      </c>
      <c r="H199" s="1">
        <v>4.5455</v>
      </c>
      <c r="I199" s="1">
        <v>3.4286</v>
      </c>
      <c r="J199" s="1">
        <v>2.9091</v>
      </c>
      <c r="K199" s="1"/>
      <c r="L199" s="1"/>
      <c r="M199" s="1">
        <v>2.7273</v>
      </c>
      <c r="N199" s="1">
        <v>1.8182</v>
      </c>
      <c r="O199" s="1"/>
      <c r="P199" s="1">
        <v>19.545</v>
      </c>
      <c r="Q199" s="1">
        <v>104.35</v>
      </c>
      <c r="R199" s="1"/>
      <c r="S199" s="1">
        <v>156.52</v>
      </c>
      <c r="T199" s="1">
        <v>250</v>
      </c>
      <c r="U199" s="1">
        <v>591.298</v>
      </c>
      <c r="V199" s="1" t="s">
        <v>16</v>
      </c>
      <c r="W199" s="1"/>
    </row>
    <row r="200" spans="1:23" ht="12.75">
      <c r="A200" s="1" t="s">
        <v>72</v>
      </c>
      <c r="B200" s="1"/>
      <c r="C200" s="1">
        <v>1554.37</v>
      </c>
      <c r="D200" s="1">
        <f t="shared" si="4"/>
        <v>963.0719999999999</v>
      </c>
      <c r="E200" s="1"/>
      <c r="F200" s="1"/>
      <c r="G200" s="1">
        <v>45.455</v>
      </c>
      <c r="H200" s="1">
        <v>4.5455</v>
      </c>
      <c r="I200" s="1">
        <v>3.4286</v>
      </c>
      <c r="J200" s="1">
        <v>2.9091</v>
      </c>
      <c r="K200" s="1"/>
      <c r="L200" s="1"/>
      <c r="M200" s="1">
        <v>2.7273</v>
      </c>
      <c r="N200" s="1">
        <v>1.8182</v>
      </c>
      <c r="O200" s="1"/>
      <c r="P200" s="1">
        <v>19.545</v>
      </c>
      <c r="Q200" s="1">
        <v>104.35</v>
      </c>
      <c r="R200" s="1"/>
      <c r="S200" s="1">
        <v>156.52</v>
      </c>
      <c r="T200" s="1">
        <v>250</v>
      </c>
      <c r="U200" s="1">
        <v>591.298</v>
      </c>
      <c r="V200" s="1" t="s">
        <v>17</v>
      </c>
      <c r="W200" s="1"/>
    </row>
    <row r="201" spans="1:23" ht="12.75">
      <c r="A201" s="1" t="s">
        <v>19</v>
      </c>
      <c r="B201" s="1"/>
      <c r="C201" s="1">
        <v>1804.37</v>
      </c>
      <c r="D201" s="1">
        <f t="shared" si="4"/>
        <v>1213.072</v>
      </c>
      <c r="E201" s="1"/>
      <c r="F201" s="1"/>
      <c r="G201" s="1">
        <v>45.455</v>
      </c>
      <c r="H201" s="1">
        <v>4.5455</v>
      </c>
      <c r="I201" s="1">
        <v>3.4286</v>
      </c>
      <c r="J201" s="1">
        <v>2.9091</v>
      </c>
      <c r="K201" s="1"/>
      <c r="L201" s="1"/>
      <c r="M201" s="1">
        <v>2.7273</v>
      </c>
      <c r="N201" s="1">
        <v>1.8182</v>
      </c>
      <c r="O201" s="1"/>
      <c r="P201" s="1">
        <v>19.545</v>
      </c>
      <c r="Q201" s="1">
        <v>104.35</v>
      </c>
      <c r="R201" s="1"/>
      <c r="S201" s="1">
        <v>156.52</v>
      </c>
      <c r="T201" s="1">
        <v>250</v>
      </c>
      <c r="U201" s="1">
        <v>591.298</v>
      </c>
      <c r="V201" s="1" t="s">
        <v>19</v>
      </c>
      <c r="W201" s="1"/>
    </row>
    <row r="202" spans="1:23" ht="12.75">
      <c r="A202" s="1" t="s">
        <v>20</v>
      </c>
      <c r="B202" s="1"/>
      <c r="C202" s="1">
        <v>254.369</v>
      </c>
      <c r="D202" s="1">
        <f t="shared" si="4"/>
        <v>-336.929</v>
      </c>
      <c r="E202" s="1"/>
      <c r="F202" s="1"/>
      <c r="G202" s="1">
        <v>45.455</v>
      </c>
      <c r="H202" s="1">
        <v>4.5455</v>
      </c>
      <c r="I202" s="1">
        <v>3.4286</v>
      </c>
      <c r="J202" s="1">
        <v>2.9091</v>
      </c>
      <c r="K202" s="1"/>
      <c r="L202" s="1"/>
      <c r="M202" s="1">
        <v>2.7273</v>
      </c>
      <c r="N202" s="1">
        <v>1.8182</v>
      </c>
      <c r="O202" s="1"/>
      <c r="P202" s="1">
        <v>19.545</v>
      </c>
      <c r="Q202" s="1">
        <v>104.35</v>
      </c>
      <c r="R202" s="1"/>
      <c r="S202" s="1">
        <v>156.52</v>
      </c>
      <c r="T202" s="1">
        <v>250</v>
      </c>
      <c r="U202" s="1">
        <v>591.298</v>
      </c>
      <c r="V202" s="1" t="s">
        <v>20</v>
      </c>
      <c r="W202" s="1"/>
    </row>
    <row r="203" spans="1:23" ht="12.75">
      <c r="A203" s="1" t="s">
        <v>21</v>
      </c>
      <c r="B203" s="1"/>
      <c r="C203" s="1">
        <v>1551.88</v>
      </c>
      <c r="D203" s="1">
        <f t="shared" si="4"/>
        <v>960.5820000000001</v>
      </c>
      <c r="E203" s="1"/>
      <c r="F203" s="1"/>
      <c r="G203" s="1">
        <v>45.455</v>
      </c>
      <c r="H203" s="1">
        <v>4.5455</v>
      </c>
      <c r="I203" s="1">
        <v>3.4286</v>
      </c>
      <c r="J203" s="1">
        <v>2.9091</v>
      </c>
      <c r="K203" s="1"/>
      <c r="L203" s="1"/>
      <c r="M203" s="1">
        <v>2.7273</v>
      </c>
      <c r="N203" s="1">
        <v>1.8182</v>
      </c>
      <c r="O203" s="1"/>
      <c r="P203" s="1">
        <v>19.545</v>
      </c>
      <c r="Q203" s="1">
        <v>104.35</v>
      </c>
      <c r="R203" s="1"/>
      <c r="S203" s="1">
        <v>156.52</v>
      </c>
      <c r="T203" s="1">
        <v>250</v>
      </c>
      <c r="U203" s="1">
        <v>591.298</v>
      </c>
      <c r="V203" s="1" t="s">
        <v>21</v>
      </c>
      <c r="W203" s="1"/>
    </row>
    <row r="204" spans="1:23" ht="12.75">
      <c r="A204" s="1" t="s">
        <v>22</v>
      </c>
      <c r="B204" s="1"/>
      <c r="C204" s="1">
        <v>1354.37</v>
      </c>
      <c r="D204" s="1">
        <f t="shared" si="4"/>
        <v>763.0719999999999</v>
      </c>
      <c r="E204" s="1"/>
      <c r="F204" s="1"/>
      <c r="G204" s="1">
        <v>45.455</v>
      </c>
      <c r="H204" s="1">
        <v>4.5455</v>
      </c>
      <c r="I204" s="1">
        <v>3.4286</v>
      </c>
      <c r="J204" s="1">
        <v>2.9091</v>
      </c>
      <c r="K204" s="1"/>
      <c r="L204" s="1"/>
      <c r="M204" s="1">
        <v>2.7273</v>
      </c>
      <c r="N204" s="1">
        <v>1.8182</v>
      </c>
      <c r="O204" s="1"/>
      <c r="P204" s="1">
        <v>19.545</v>
      </c>
      <c r="Q204" s="1">
        <v>104.35</v>
      </c>
      <c r="R204" s="1"/>
      <c r="S204" s="1">
        <v>156.52</v>
      </c>
      <c r="T204" s="1">
        <v>250</v>
      </c>
      <c r="U204" s="1">
        <v>591.298</v>
      </c>
      <c r="V204" s="1" t="s">
        <v>22</v>
      </c>
      <c r="W204" s="1"/>
    </row>
    <row r="205" spans="1:23" ht="12.75">
      <c r="A205" s="1" t="s">
        <v>23</v>
      </c>
      <c r="B205" s="1"/>
      <c r="C205" s="1">
        <v>1804.37</v>
      </c>
      <c r="D205" s="1">
        <f t="shared" si="4"/>
        <v>1213.072</v>
      </c>
      <c r="E205" s="1"/>
      <c r="F205" s="1"/>
      <c r="G205" s="1">
        <v>45.455</v>
      </c>
      <c r="H205" s="1">
        <v>4.5455</v>
      </c>
      <c r="I205" s="1">
        <v>3.4286</v>
      </c>
      <c r="J205" s="1">
        <v>2.9091</v>
      </c>
      <c r="K205" s="1"/>
      <c r="L205" s="1"/>
      <c r="M205" s="1">
        <v>2.7273</v>
      </c>
      <c r="N205" s="1">
        <v>1.8182</v>
      </c>
      <c r="O205" s="1"/>
      <c r="P205" s="1">
        <v>19.545</v>
      </c>
      <c r="Q205" s="1">
        <v>104.35</v>
      </c>
      <c r="R205" s="1"/>
      <c r="S205" s="1">
        <v>156.52</v>
      </c>
      <c r="T205" s="1">
        <v>250</v>
      </c>
      <c r="U205" s="1">
        <v>591.298</v>
      </c>
      <c r="V205" s="1" t="s">
        <v>23</v>
      </c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>
        <v>60</v>
      </c>
      <c r="N206" s="1">
        <v>40</v>
      </c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 t="s">
        <v>50</v>
      </c>
      <c r="B207" s="1"/>
      <c r="C207" s="1">
        <f>+D172-D171</f>
        <v>33370.635817391296</v>
      </c>
      <c r="D207" s="1">
        <f>+C207-U207</f>
        <v>20069.66318074533</v>
      </c>
      <c r="E207" s="1"/>
      <c r="F207" s="1"/>
      <c r="G207" s="1">
        <v>1000</v>
      </c>
      <c r="H207" s="1">
        <v>100</v>
      </c>
      <c r="I207" s="1">
        <v>72</v>
      </c>
      <c r="J207" s="1">
        <v>64</v>
      </c>
      <c r="K207" s="1"/>
      <c r="L207" s="1"/>
      <c r="M207" s="1"/>
      <c r="N207" s="1"/>
      <c r="O207" s="1"/>
      <c r="P207" s="1">
        <v>430</v>
      </c>
      <c r="Q207" s="1">
        <v>2400</v>
      </c>
      <c r="R207" s="1"/>
      <c r="S207" s="1">
        <v>3600</v>
      </c>
      <c r="T207" s="1">
        <v>5500</v>
      </c>
      <c r="U207" s="1">
        <f>+U183+U184+U185+U186+U187+U188+U189+U190+U191+U192+U193+U194+U195+U196+U197+U198+U199+U200+U201+U202+U203+U204+U205</f>
        <v>13300.972636645965</v>
      </c>
      <c r="V207" s="1"/>
      <c r="W207" s="1"/>
    </row>
    <row r="208" spans="1:23" ht="12.75">
      <c r="A208" s="1"/>
      <c r="B208" s="1"/>
      <c r="C208" s="1">
        <f>+C183+C184+C185+C186+C187+C188+C189+C190+C191+C192+C193+C194+C195+C196+C197+C198+C199+C200+C201+C202+C203+C204+C205</f>
        <v>33370.72299999999</v>
      </c>
      <c r="D208" s="1">
        <f>+D183+D184+D185+D186+D187+D188+D189+D190+D191+D192+D193+D194+D195+D196+D197+D198+D199+D200+D201+D202+D203+D204+D205</f>
        <v>20069.750363354036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>
        <f>+G207+H207+I207+J207+K207+L207+M207+N207+O207+P207+Q207+R207+S207+T207</f>
        <v>13166</v>
      </c>
      <c r="W208" s="1"/>
    </row>
    <row r="212" spans="1:3" ht="12.75">
      <c r="A212" s="1" t="s">
        <v>43</v>
      </c>
      <c r="B212" s="1"/>
      <c r="C212" s="1"/>
    </row>
    <row r="213" spans="1:3" ht="12.75">
      <c r="A213" s="1" t="s">
        <v>55</v>
      </c>
      <c r="B213" s="1"/>
      <c r="C213" s="1">
        <v>50</v>
      </c>
    </row>
    <row r="214" spans="1:3" ht="12.75">
      <c r="A214" s="1" t="s">
        <v>86</v>
      </c>
      <c r="B214" s="1"/>
      <c r="C214" s="1">
        <v>30</v>
      </c>
    </row>
    <row r="215" spans="1:3" ht="12.75">
      <c r="A215" s="1" t="s">
        <v>87</v>
      </c>
      <c r="B215" s="1"/>
      <c r="C215" s="1">
        <v>350</v>
      </c>
    </row>
    <row r="216" spans="1:3" ht="12.75">
      <c r="A216" s="1" t="s">
        <v>58</v>
      </c>
      <c r="B216" s="1"/>
      <c r="C216" s="1">
        <f>+C213+C214+C215</f>
        <v>430</v>
      </c>
    </row>
    <row r="222" spans="3:4" ht="12.75">
      <c r="C222" t="s">
        <v>89</v>
      </c>
      <c r="D222" t="s">
        <v>90</v>
      </c>
    </row>
    <row r="224" spans="1:23" ht="12.75">
      <c r="A224" s="1" t="s">
        <v>0</v>
      </c>
      <c r="B224" s="1"/>
      <c r="C224" s="1" t="s">
        <v>50</v>
      </c>
      <c r="D224" s="1" t="s">
        <v>52</v>
      </c>
      <c r="E224" s="1" t="s">
        <v>24</v>
      </c>
      <c r="F224" s="1" t="s">
        <v>26</v>
      </c>
      <c r="G224" s="1" t="s">
        <v>27</v>
      </c>
      <c r="H224" s="1" t="s">
        <v>29</v>
      </c>
      <c r="I224" s="1" t="s">
        <v>31</v>
      </c>
      <c r="J224" s="1" t="s">
        <v>33</v>
      </c>
      <c r="K224" s="1" t="s">
        <v>34</v>
      </c>
      <c r="L224" s="1" t="s">
        <v>36</v>
      </c>
      <c r="M224" s="1" t="s">
        <v>38</v>
      </c>
      <c r="N224" s="1"/>
      <c r="O224" s="1" t="s">
        <v>41</v>
      </c>
      <c r="P224" s="1" t="s">
        <v>43</v>
      </c>
      <c r="Q224" s="1" t="s">
        <v>44</v>
      </c>
      <c r="R224" s="1"/>
      <c r="S224" s="1" t="s">
        <v>47</v>
      </c>
      <c r="T224" s="1"/>
      <c r="U224" s="1" t="s">
        <v>58</v>
      </c>
      <c r="V224" s="1" t="s">
        <v>52</v>
      </c>
      <c r="W224" s="1"/>
    </row>
    <row r="225" spans="1:23" ht="12.75">
      <c r="A225" s="1"/>
      <c r="B225" s="1"/>
      <c r="C225" s="1" t="s">
        <v>51</v>
      </c>
      <c r="D225" s="1" t="s">
        <v>53</v>
      </c>
      <c r="E225" s="1" t="s">
        <v>25</v>
      </c>
      <c r="F225" s="1"/>
      <c r="G225" s="1" t="s">
        <v>28</v>
      </c>
      <c r="H225" s="1" t="s">
        <v>30</v>
      </c>
      <c r="I225" s="1" t="s">
        <v>32</v>
      </c>
      <c r="J225" s="1"/>
      <c r="K225" s="1" t="s">
        <v>35</v>
      </c>
      <c r="L225" s="1" t="s">
        <v>37</v>
      </c>
      <c r="M225" s="1" t="s">
        <v>39</v>
      </c>
      <c r="N225" s="1" t="s">
        <v>40</v>
      </c>
      <c r="O225" s="1" t="s">
        <v>42</v>
      </c>
      <c r="P225" s="1"/>
      <c r="Q225" s="1" t="s">
        <v>45</v>
      </c>
      <c r="R225" s="1" t="s">
        <v>46</v>
      </c>
      <c r="S225" s="1" t="s">
        <v>48</v>
      </c>
      <c r="T225" s="1" t="s">
        <v>49</v>
      </c>
      <c r="U225" s="1" t="s">
        <v>60</v>
      </c>
      <c r="V225" s="1" t="s">
        <v>67</v>
      </c>
      <c r="W225" s="1"/>
    </row>
    <row r="226" spans="1:23" ht="12.75">
      <c r="A226" s="1" t="s">
        <v>1</v>
      </c>
      <c r="B226" s="1"/>
      <c r="C226" s="1">
        <v>2550</v>
      </c>
      <c r="D226" s="1">
        <v>1213.065</v>
      </c>
      <c r="E226" s="1"/>
      <c r="F226" s="1"/>
      <c r="G226" s="1">
        <f>+G250/22</f>
        <v>45.45454545454545</v>
      </c>
      <c r="H226" s="1">
        <f>+H250/23</f>
        <v>8.695652173913043</v>
      </c>
      <c r="I226" s="1">
        <f>+I250/22</f>
        <v>3.272727272727273</v>
      </c>
      <c r="J226" s="1">
        <f>+J250/23</f>
        <v>1.391304347826087</v>
      </c>
      <c r="K226" s="1">
        <f>+K250/22</f>
        <v>2.0454545454545454</v>
      </c>
      <c r="L226" s="1">
        <f>+L250/23</f>
        <v>2.869565217391304</v>
      </c>
      <c r="M226" s="1">
        <f>+M250/23</f>
        <v>0</v>
      </c>
      <c r="N226" s="1">
        <f>+N250/22</f>
        <v>1.8181818181818181</v>
      </c>
      <c r="O226" s="1"/>
      <c r="P226" s="1">
        <f>+P250/22</f>
        <v>19.545454545454547</v>
      </c>
      <c r="Q226" s="1">
        <f>+Q250/23</f>
        <v>204.8695652173913</v>
      </c>
      <c r="R226" s="1">
        <f>+R250/23</f>
        <v>132.6086956521739</v>
      </c>
      <c r="S226" s="1">
        <f>+S250/23</f>
        <v>100</v>
      </c>
      <c r="T226" s="1"/>
      <c r="U226" s="1">
        <f>+E226+F226+G226+H226+I226+J226+K226+L226+M226+N226+O226+P226+Q226+R226+S226+T226</f>
        <v>522.5711462450593</v>
      </c>
      <c r="W226" s="1"/>
    </row>
    <row r="227" spans="1:23" ht="12.75">
      <c r="A227" s="1" t="s">
        <v>2</v>
      </c>
      <c r="B227" s="1"/>
      <c r="C227" s="1">
        <v>2000</v>
      </c>
      <c r="D227" s="1">
        <v>913.071</v>
      </c>
      <c r="E227" s="1"/>
      <c r="F227" s="1"/>
      <c r="G227" s="1">
        <f>+G250/22</f>
        <v>45.45454545454545</v>
      </c>
      <c r="H227" s="1">
        <v>8.6957</v>
      </c>
      <c r="I227" s="1">
        <v>3.272727</v>
      </c>
      <c r="J227" s="1">
        <v>1.3913</v>
      </c>
      <c r="K227" s="1">
        <v>2.0455</v>
      </c>
      <c r="L227" s="1">
        <v>2.8696</v>
      </c>
      <c r="M227" s="1"/>
      <c r="N227" s="1">
        <v>1.8182</v>
      </c>
      <c r="O227" s="1"/>
      <c r="P227" s="1">
        <v>19.54545</v>
      </c>
      <c r="Q227" s="1">
        <v>204.87</v>
      </c>
      <c r="R227" s="1">
        <v>130.43</v>
      </c>
      <c r="S227" s="1">
        <v>100</v>
      </c>
      <c r="T227" s="1"/>
      <c r="U227" s="1">
        <v>513.664</v>
      </c>
      <c r="W227" s="1"/>
    </row>
    <row r="228" spans="1:23" ht="12.75">
      <c r="A228" s="1" t="s">
        <v>3</v>
      </c>
      <c r="B228" s="1"/>
      <c r="C228" s="1">
        <v>2000</v>
      </c>
      <c r="D228" s="1">
        <v>663.072</v>
      </c>
      <c r="E228" s="1"/>
      <c r="F228" s="1"/>
      <c r="G228" s="1">
        <f>+G250/22</f>
        <v>45.45454545454545</v>
      </c>
      <c r="H228" s="1">
        <v>8.6957</v>
      </c>
      <c r="I228" s="1">
        <v>3.272727</v>
      </c>
      <c r="J228" s="1">
        <v>1.3913</v>
      </c>
      <c r="K228" s="1">
        <v>2.0455</v>
      </c>
      <c r="L228" s="1">
        <v>2.8696</v>
      </c>
      <c r="M228" s="1"/>
      <c r="N228" s="1">
        <v>1.8182</v>
      </c>
      <c r="O228" s="1"/>
      <c r="P228" s="1">
        <v>19.54545</v>
      </c>
      <c r="Q228" s="1">
        <v>204.87</v>
      </c>
      <c r="R228" s="1">
        <v>130.43</v>
      </c>
      <c r="S228" s="1">
        <v>100</v>
      </c>
      <c r="T228" s="1"/>
      <c r="U228" s="1">
        <v>513.664</v>
      </c>
      <c r="W228" s="1"/>
    </row>
    <row r="229" spans="1:23" ht="12.75">
      <c r="A229" s="1" t="s">
        <v>4</v>
      </c>
      <c r="B229" s="1"/>
      <c r="C229" s="1">
        <v>2270</v>
      </c>
      <c r="D229" s="1">
        <v>933.072</v>
      </c>
      <c r="E229" s="1"/>
      <c r="F229" s="1"/>
      <c r="G229" s="1">
        <f>+G250/22</f>
        <v>45.45454545454545</v>
      </c>
      <c r="H229" s="1">
        <v>8.6957</v>
      </c>
      <c r="I229" s="1">
        <v>3.272727</v>
      </c>
      <c r="J229" s="1">
        <v>1.3913</v>
      </c>
      <c r="K229" s="1">
        <v>2.0455</v>
      </c>
      <c r="L229" s="1">
        <v>2.8696</v>
      </c>
      <c r="M229" s="1"/>
      <c r="N229" s="1">
        <v>1.8182</v>
      </c>
      <c r="O229" s="1"/>
      <c r="P229" s="1">
        <v>19.54545</v>
      </c>
      <c r="Q229" s="1">
        <v>204.87</v>
      </c>
      <c r="R229" s="1">
        <v>130.43</v>
      </c>
      <c r="S229" s="1">
        <v>100</v>
      </c>
      <c r="T229" s="1"/>
      <c r="U229" s="1">
        <v>513.664</v>
      </c>
      <c r="W229" s="1"/>
    </row>
    <row r="230" spans="1:23" ht="12.75">
      <c r="A230" s="1" t="s">
        <v>5</v>
      </c>
      <c r="B230" s="1"/>
      <c r="C230" s="1">
        <v>1250</v>
      </c>
      <c r="D230" s="1">
        <v>533.726</v>
      </c>
      <c r="E230" s="1"/>
      <c r="F230" s="1"/>
      <c r="G230" s="1"/>
      <c r="H230" s="1">
        <v>8.6957</v>
      </c>
      <c r="I230" s="1">
        <v>3.272727</v>
      </c>
      <c r="J230" s="1">
        <v>1.3913</v>
      </c>
      <c r="K230" s="1">
        <v>2.0455</v>
      </c>
      <c r="L230" s="1">
        <v>2.8696</v>
      </c>
      <c r="M230" s="1"/>
      <c r="N230" s="1">
        <v>1.8182</v>
      </c>
      <c r="O230" s="1"/>
      <c r="P230" s="1">
        <v>19.54545</v>
      </c>
      <c r="Q230" s="1">
        <v>204.87</v>
      </c>
      <c r="R230" s="1">
        <v>130.43</v>
      </c>
      <c r="S230" s="1">
        <v>100</v>
      </c>
      <c r="T230" s="1"/>
      <c r="U230" s="1">
        <f>+E230+F230+G230+H230+I230+J230+K230+L230+M230+N230+O230+P230+Q230+R230+S230+T230</f>
        <v>474.93847700000003</v>
      </c>
      <c r="W230" s="1"/>
    </row>
    <row r="231" spans="1:23" ht="12.75">
      <c r="A231" s="1" t="s">
        <v>6</v>
      </c>
      <c r="B231" s="1"/>
      <c r="C231" s="1">
        <v>2000</v>
      </c>
      <c r="D231" s="1">
        <v>663.072</v>
      </c>
      <c r="E231" s="1"/>
      <c r="F231" s="1"/>
      <c r="G231" s="1">
        <f>+G250/22</f>
        <v>45.45454545454545</v>
      </c>
      <c r="H231" s="1">
        <v>8.6957</v>
      </c>
      <c r="I231" s="1">
        <v>3.272727</v>
      </c>
      <c r="J231" s="1">
        <v>1.3913</v>
      </c>
      <c r="K231" s="1">
        <v>2.0455</v>
      </c>
      <c r="L231" s="1">
        <v>2.8696</v>
      </c>
      <c r="M231" s="1"/>
      <c r="N231" s="1">
        <v>1.8182</v>
      </c>
      <c r="O231" s="1"/>
      <c r="P231" s="1">
        <v>19.54545</v>
      </c>
      <c r="Q231" s="1">
        <v>204.87</v>
      </c>
      <c r="R231" s="1">
        <v>130.43</v>
      </c>
      <c r="S231" s="1">
        <v>100</v>
      </c>
      <c r="T231" s="1"/>
      <c r="U231" s="1">
        <v>513.664</v>
      </c>
      <c r="W231" s="1"/>
    </row>
    <row r="232" spans="1:23" ht="12.75">
      <c r="A232" s="1" t="s">
        <v>7</v>
      </c>
      <c r="B232" s="1"/>
      <c r="C232" s="1">
        <v>2550</v>
      </c>
      <c r="D232" s="1">
        <v>1213.07</v>
      </c>
      <c r="E232" s="1"/>
      <c r="F232" s="1"/>
      <c r="G232" s="1">
        <f>+G250/22</f>
        <v>45.45454545454545</v>
      </c>
      <c r="H232" s="1">
        <v>8.6957</v>
      </c>
      <c r="I232" s="1">
        <v>3.272727</v>
      </c>
      <c r="J232" s="1">
        <v>1.3913</v>
      </c>
      <c r="K232" s="1">
        <v>2.0455</v>
      </c>
      <c r="L232" s="1">
        <v>2.8696</v>
      </c>
      <c r="M232" s="1"/>
      <c r="N232" s="1">
        <v>1.8182</v>
      </c>
      <c r="O232" s="1"/>
      <c r="P232" s="1">
        <v>19.54545</v>
      </c>
      <c r="Q232" s="1">
        <v>204.87</v>
      </c>
      <c r="R232" s="1">
        <v>130.43</v>
      </c>
      <c r="S232" s="1">
        <v>100</v>
      </c>
      <c r="T232" s="1"/>
      <c r="U232" s="1">
        <v>513.664</v>
      </c>
      <c r="W232" s="1"/>
    </row>
    <row r="233" spans="1:23" ht="12.75">
      <c r="A233" s="1" t="s">
        <v>8</v>
      </c>
      <c r="B233" s="1"/>
      <c r="C233" s="1">
        <v>1850</v>
      </c>
      <c r="D233" s="1">
        <v>513.072</v>
      </c>
      <c r="E233" s="1"/>
      <c r="F233" s="1"/>
      <c r="G233" s="1">
        <f>+G250/22</f>
        <v>45.45454545454545</v>
      </c>
      <c r="H233" s="1">
        <v>8.6957</v>
      </c>
      <c r="I233" s="1">
        <v>3.272727</v>
      </c>
      <c r="J233" s="1">
        <v>1.3913</v>
      </c>
      <c r="K233" s="1">
        <v>2.0455</v>
      </c>
      <c r="L233" s="1">
        <v>2.8696</v>
      </c>
      <c r="M233" s="1"/>
      <c r="N233" s="1">
        <v>1.8182</v>
      </c>
      <c r="O233" s="1"/>
      <c r="P233" s="1">
        <v>19.54545</v>
      </c>
      <c r="Q233" s="1">
        <v>204.87</v>
      </c>
      <c r="R233" s="1">
        <v>130.43</v>
      </c>
      <c r="S233" s="1">
        <v>100</v>
      </c>
      <c r="T233" s="1"/>
      <c r="U233" s="1">
        <v>513.664</v>
      </c>
      <c r="W233" s="1"/>
    </row>
    <row r="234" spans="1:23" ht="12.75">
      <c r="A234" s="1" t="s">
        <v>9</v>
      </c>
      <c r="B234" s="1"/>
      <c r="C234" s="1">
        <v>1600</v>
      </c>
      <c r="D234" s="1">
        <v>263.067</v>
      </c>
      <c r="E234" s="1"/>
      <c r="F234" s="1"/>
      <c r="G234" s="1">
        <f>+G250/22</f>
        <v>45.45454545454545</v>
      </c>
      <c r="H234" s="1">
        <v>8.6957</v>
      </c>
      <c r="I234" s="1">
        <v>3.272727</v>
      </c>
      <c r="J234" s="1">
        <v>1.3913</v>
      </c>
      <c r="K234" s="1">
        <v>2.0455</v>
      </c>
      <c r="L234" s="1">
        <v>2.8696</v>
      </c>
      <c r="M234" s="1"/>
      <c r="N234" s="1">
        <v>1.8182</v>
      </c>
      <c r="O234" s="1"/>
      <c r="P234" s="1">
        <v>19.54545</v>
      </c>
      <c r="Q234" s="1">
        <v>204.87</v>
      </c>
      <c r="R234" s="1">
        <v>130.43</v>
      </c>
      <c r="S234" s="1">
        <v>100</v>
      </c>
      <c r="T234" s="1"/>
      <c r="U234" s="1">
        <v>513.664</v>
      </c>
      <c r="W234" s="1"/>
    </row>
    <row r="235" spans="1:23" ht="12.75">
      <c r="A235" s="1" t="s">
        <v>10</v>
      </c>
      <c r="B235" s="1"/>
      <c r="C235" s="1">
        <v>2000</v>
      </c>
      <c r="D235" s="1">
        <v>663.072</v>
      </c>
      <c r="E235" s="1"/>
      <c r="F235" s="1"/>
      <c r="G235" s="1">
        <f>+G250/22</f>
        <v>45.45454545454545</v>
      </c>
      <c r="H235" s="1">
        <v>8.6957</v>
      </c>
      <c r="I235" s="1">
        <v>3.272727</v>
      </c>
      <c r="J235" s="1">
        <v>1.3913</v>
      </c>
      <c r="K235" s="1">
        <v>2.0455</v>
      </c>
      <c r="L235" s="1">
        <v>2.8696</v>
      </c>
      <c r="M235" s="1"/>
      <c r="N235" s="1">
        <v>1.8182</v>
      </c>
      <c r="O235" s="1"/>
      <c r="P235" s="1">
        <v>19.54545</v>
      </c>
      <c r="Q235" s="1">
        <v>204.87</v>
      </c>
      <c r="R235" s="1">
        <v>130.43</v>
      </c>
      <c r="S235" s="1">
        <v>100</v>
      </c>
      <c r="T235" s="1"/>
      <c r="U235" s="1">
        <v>513.664</v>
      </c>
      <c r="W235" s="1"/>
    </row>
    <row r="236" spans="1:23" ht="12.75">
      <c r="A236" s="1" t="s">
        <v>11</v>
      </c>
      <c r="B236" s="1"/>
      <c r="C236" s="1">
        <v>2550</v>
      </c>
      <c r="D236" s="1">
        <v>1213.072</v>
      </c>
      <c r="E236" s="1"/>
      <c r="F236" s="1"/>
      <c r="G236" s="1">
        <f>+G250/22</f>
        <v>45.45454545454545</v>
      </c>
      <c r="H236" s="1">
        <v>8.6957</v>
      </c>
      <c r="I236" s="1">
        <v>3.272727</v>
      </c>
      <c r="J236" s="1">
        <v>1.3913</v>
      </c>
      <c r="K236" s="1">
        <v>2.0455</v>
      </c>
      <c r="L236" s="1">
        <v>2.8696</v>
      </c>
      <c r="M236" s="1"/>
      <c r="N236" s="1">
        <v>1.8182</v>
      </c>
      <c r="O236" s="1"/>
      <c r="P236" s="1">
        <v>19.54545</v>
      </c>
      <c r="Q236" s="1">
        <v>204.87</v>
      </c>
      <c r="R236" s="1">
        <v>130.43</v>
      </c>
      <c r="S236" s="1">
        <v>100</v>
      </c>
      <c r="T236" s="1"/>
      <c r="U236" s="1">
        <v>513.664</v>
      </c>
      <c r="W236" s="1"/>
    </row>
    <row r="237" spans="1:23" ht="12.75">
      <c r="A237" s="1" t="s">
        <v>12</v>
      </c>
      <c r="B237" s="1"/>
      <c r="C237" s="1">
        <v>2550</v>
      </c>
      <c r="D237" s="1">
        <v>1213.072</v>
      </c>
      <c r="E237" s="1"/>
      <c r="F237" s="1"/>
      <c r="G237" s="1">
        <f>+G250/22</f>
        <v>45.45454545454545</v>
      </c>
      <c r="H237" s="1">
        <v>8.6957</v>
      </c>
      <c r="I237" s="1">
        <v>3.272727</v>
      </c>
      <c r="J237" s="1">
        <v>1.3913</v>
      </c>
      <c r="K237" s="1">
        <v>2.0455</v>
      </c>
      <c r="L237" s="1">
        <v>2.8696</v>
      </c>
      <c r="M237" s="1"/>
      <c r="N237" s="1">
        <v>1.8182</v>
      </c>
      <c r="O237" s="1"/>
      <c r="P237" s="1">
        <v>19.54545</v>
      </c>
      <c r="Q237" s="1">
        <v>204.87</v>
      </c>
      <c r="R237" s="1">
        <v>130.43</v>
      </c>
      <c r="S237" s="1">
        <v>100</v>
      </c>
      <c r="T237" s="1"/>
      <c r="U237" s="1">
        <v>513.664</v>
      </c>
      <c r="W237" s="1"/>
    </row>
    <row r="238" spans="1:23" ht="12.75">
      <c r="A238" s="1" t="s">
        <v>18</v>
      </c>
      <c r="B238" s="1"/>
      <c r="C238" s="1">
        <v>3550</v>
      </c>
      <c r="D238" s="1">
        <v>2213.072</v>
      </c>
      <c r="E238" s="1"/>
      <c r="F238" s="1"/>
      <c r="G238" s="1">
        <f>+G250/22</f>
        <v>45.45454545454545</v>
      </c>
      <c r="H238" s="1">
        <v>8.6957</v>
      </c>
      <c r="I238" s="1">
        <v>3.272727</v>
      </c>
      <c r="J238" s="1">
        <v>1.3913</v>
      </c>
      <c r="K238" s="1">
        <v>2.0455</v>
      </c>
      <c r="L238" s="1">
        <v>2.8696</v>
      </c>
      <c r="M238" s="1"/>
      <c r="N238" s="1">
        <v>1.8182</v>
      </c>
      <c r="O238" s="1"/>
      <c r="P238" s="1">
        <v>19.54545</v>
      </c>
      <c r="Q238" s="1">
        <v>204.87</v>
      </c>
      <c r="R238" s="1">
        <v>130.43</v>
      </c>
      <c r="S238" s="1">
        <v>100</v>
      </c>
      <c r="T238" s="1"/>
      <c r="U238" s="1">
        <v>513.664</v>
      </c>
      <c r="W238" s="1"/>
    </row>
    <row r="239" spans="1:23" ht="12.75">
      <c r="A239" s="1" t="s">
        <v>13</v>
      </c>
      <c r="B239" s="1"/>
      <c r="C239" s="1">
        <v>1680</v>
      </c>
      <c r="D239" s="1">
        <v>490.582</v>
      </c>
      <c r="E239" s="1"/>
      <c r="F239" s="1"/>
      <c r="G239" s="1">
        <f>+G250/22</f>
        <v>45.45454545454545</v>
      </c>
      <c r="H239" s="1">
        <v>8.6957</v>
      </c>
      <c r="I239" s="1">
        <v>3.272727</v>
      </c>
      <c r="J239" s="1">
        <v>1.3913</v>
      </c>
      <c r="K239" s="1">
        <v>2.0455</v>
      </c>
      <c r="L239" s="1">
        <v>2.8696</v>
      </c>
      <c r="M239" s="1"/>
      <c r="N239" s="1">
        <v>1.8182</v>
      </c>
      <c r="O239" s="1"/>
      <c r="P239" s="1">
        <v>19.54545</v>
      </c>
      <c r="Q239" s="1">
        <v>204.87</v>
      </c>
      <c r="R239" s="1">
        <v>130.43</v>
      </c>
      <c r="S239" s="1">
        <v>100</v>
      </c>
      <c r="T239" s="1"/>
      <c r="U239" s="1">
        <v>513.664</v>
      </c>
      <c r="W239" s="1"/>
    </row>
    <row r="240" spans="1:23" ht="12.75">
      <c r="A240" s="1" t="s">
        <v>14</v>
      </c>
      <c r="B240" s="1"/>
      <c r="C240" s="1">
        <v>1500</v>
      </c>
      <c r="D240" s="1">
        <v>166.499</v>
      </c>
      <c r="E240" s="1"/>
      <c r="F240" s="1"/>
      <c r="G240" s="1">
        <f>+G250/22</f>
        <v>45.45454545454545</v>
      </c>
      <c r="H240" s="1">
        <v>8.6957</v>
      </c>
      <c r="I240" s="1"/>
      <c r="J240" s="1">
        <v>1.3913</v>
      </c>
      <c r="K240" s="1">
        <v>2.0455</v>
      </c>
      <c r="L240" s="1">
        <v>2.8696</v>
      </c>
      <c r="M240" s="1"/>
      <c r="N240" s="1">
        <v>1.8182</v>
      </c>
      <c r="O240" s="1"/>
      <c r="P240" s="1">
        <v>19.54545</v>
      </c>
      <c r="Q240" s="1">
        <v>204.87</v>
      </c>
      <c r="R240" s="1">
        <v>130.43</v>
      </c>
      <c r="S240" s="1">
        <v>100</v>
      </c>
      <c r="T240" s="1"/>
      <c r="U240" s="1">
        <f>+E240+F240+G240+H240+I240+J240+K240+L240+M240+N240+O240+P240+Q240+R240+S240+T240</f>
        <v>517.1202954545454</v>
      </c>
      <c r="W240" s="1"/>
    </row>
    <row r="241" spans="1:23" ht="12.75">
      <c r="A241" s="1" t="s">
        <v>15</v>
      </c>
      <c r="B241" s="1"/>
      <c r="C241" s="1">
        <v>2550</v>
      </c>
      <c r="D241" s="1">
        <v>1213.072</v>
      </c>
      <c r="E241" s="1"/>
      <c r="F241" s="1"/>
      <c r="G241" s="1">
        <f>+G250/22</f>
        <v>45.45454545454545</v>
      </c>
      <c r="H241" s="1">
        <v>8.6957</v>
      </c>
      <c r="I241" s="1">
        <v>3.272727</v>
      </c>
      <c r="J241" s="1">
        <v>1.3913</v>
      </c>
      <c r="K241" s="1">
        <v>2.0455</v>
      </c>
      <c r="L241" s="1">
        <v>2.8696</v>
      </c>
      <c r="M241" s="1"/>
      <c r="N241" s="1">
        <v>1.8182</v>
      </c>
      <c r="O241" s="1"/>
      <c r="P241" s="1">
        <v>19.54545</v>
      </c>
      <c r="Q241" s="1">
        <v>204.87</v>
      </c>
      <c r="R241" s="1">
        <v>130.43</v>
      </c>
      <c r="S241" s="1">
        <v>100</v>
      </c>
      <c r="T241" s="1"/>
      <c r="U241" s="1">
        <v>513.664</v>
      </c>
      <c r="W241" s="1"/>
    </row>
    <row r="242" spans="1:23" ht="12.75">
      <c r="A242" s="1" t="s">
        <v>16</v>
      </c>
      <c r="B242" s="1"/>
      <c r="C242" s="1">
        <v>2550</v>
      </c>
      <c r="D242" s="1">
        <v>1213.072</v>
      </c>
      <c r="E242" s="1"/>
      <c r="F242" s="1"/>
      <c r="G242" s="1">
        <f>++G250/22</f>
        <v>45.45454545454545</v>
      </c>
      <c r="H242" s="1">
        <v>8.6957</v>
      </c>
      <c r="I242" s="1">
        <v>3.272727</v>
      </c>
      <c r="J242" s="1">
        <v>1.3913</v>
      </c>
      <c r="K242" s="1">
        <v>2.0455</v>
      </c>
      <c r="L242" s="1">
        <v>2.8696</v>
      </c>
      <c r="M242" s="1"/>
      <c r="N242" s="1">
        <v>1.8182</v>
      </c>
      <c r="O242" s="1"/>
      <c r="P242" s="1">
        <v>19.54545</v>
      </c>
      <c r="Q242" s="1">
        <v>204.87</v>
      </c>
      <c r="R242" s="1">
        <v>130.43</v>
      </c>
      <c r="S242" s="1">
        <v>100</v>
      </c>
      <c r="T242" s="1"/>
      <c r="U242" s="1">
        <v>513.664</v>
      </c>
      <c r="W242" s="1"/>
    </row>
    <row r="243" spans="1:23" ht="12.75">
      <c r="A243" s="1" t="s">
        <v>17</v>
      </c>
      <c r="B243" s="1"/>
      <c r="C243" s="1">
        <v>2300</v>
      </c>
      <c r="D243" s="1">
        <v>963.072</v>
      </c>
      <c r="E243" s="1"/>
      <c r="F243" s="1"/>
      <c r="G243" s="1">
        <f>+G250/22</f>
        <v>45.45454545454545</v>
      </c>
      <c r="H243" s="1">
        <v>8.6957</v>
      </c>
      <c r="I243" s="1">
        <v>3.272727</v>
      </c>
      <c r="J243" s="1">
        <v>1.3913</v>
      </c>
      <c r="K243" s="1">
        <v>2.0455</v>
      </c>
      <c r="L243" s="1">
        <v>2.8696</v>
      </c>
      <c r="M243" s="1"/>
      <c r="N243" s="1">
        <v>1.8182</v>
      </c>
      <c r="O243" s="1"/>
      <c r="P243" s="1">
        <v>19.54545</v>
      </c>
      <c r="Q243" s="1">
        <v>204.87</v>
      </c>
      <c r="R243" s="1">
        <v>130.43</v>
      </c>
      <c r="S243" s="1">
        <v>100</v>
      </c>
      <c r="T243" s="1"/>
      <c r="U243" s="1">
        <v>513.664</v>
      </c>
      <c r="W243" s="1"/>
    </row>
    <row r="244" spans="1:23" ht="12.75">
      <c r="A244" s="1" t="s">
        <v>19</v>
      </c>
      <c r="B244" s="1"/>
      <c r="C244" s="1">
        <v>2550</v>
      </c>
      <c r="D244" s="1">
        <v>1213.072</v>
      </c>
      <c r="E244" s="1"/>
      <c r="F244" s="1"/>
      <c r="G244" s="1">
        <f>+G250/22</f>
        <v>45.45454545454545</v>
      </c>
      <c r="H244" s="1">
        <v>8.6957</v>
      </c>
      <c r="I244" s="1">
        <v>3.272727</v>
      </c>
      <c r="J244" s="1">
        <v>1.3913</v>
      </c>
      <c r="K244" s="1">
        <v>2.0455</v>
      </c>
      <c r="L244" s="1">
        <v>2.8696</v>
      </c>
      <c r="M244" s="1"/>
      <c r="N244" s="1">
        <v>1.8182</v>
      </c>
      <c r="O244" s="1"/>
      <c r="P244" s="1">
        <v>19.54545</v>
      </c>
      <c r="Q244" s="1">
        <v>204.87</v>
      </c>
      <c r="R244" s="1">
        <v>130.43</v>
      </c>
      <c r="S244" s="1">
        <v>100</v>
      </c>
      <c r="T244" s="1"/>
      <c r="U244" s="1">
        <v>513.664</v>
      </c>
      <c r="W244" s="1"/>
    </row>
    <row r="245" spans="1:23" ht="12.75">
      <c r="A245" s="1" t="s">
        <v>20</v>
      </c>
      <c r="B245" s="1"/>
      <c r="C245" s="1">
        <v>1000</v>
      </c>
      <c r="D245" s="1">
        <v>-336.929</v>
      </c>
      <c r="E245" s="1"/>
      <c r="F245" s="1"/>
      <c r="G245" s="1">
        <f>+G250/22</f>
        <v>45.45454545454545</v>
      </c>
      <c r="H245" s="1">
        <v>8.6957</v>
      </c>
      <c r="I245" s="1">
        <v>3.272727</v>
      </c>
      <c r="J245" s="1">
        <v>1.3913</v>
      </c>
      <c r="K245" s="1">
        <v>2.0455</v>
      </c>
      <c r="L245" s="1">
        <v>2.8696</v>
      </c>
      <c r="M245" s="1"/>
      <c r="N245" s="1">
        <v>1.8182</v>
      </c>
      <c r="O245" s="1"/>
      <c r="P245" s="1">
        <v>19.54545</v>
      </c>
      <c r="Q245" s="1">
        <v>204.87</v>
      </c>
      <c r="R245" s="1">
        <v>130.43</v>
      </c>
      <c r="S245" s="1">
        <v>100</v>
      </c>
      <c r="T245" s="1"/>
      <c r="U245" s="1">
        <v>513.664</v>
      </c>
      <c r="W245" s="1"/>
    </row>
    <row r="246" spans="1:23" ht="12.75">
      <c r="A246" s="1" t="s">
        <v>21</v>
      </c>
      <c r="B246" s="1"/>
      <c r="C246" s="1">
        <v>2150</v>
      </c>
      <c r="D246" s="1">
        <v>960.582</v>
      </c>
      <c r="E246" s="1"/>
      <c r="F246" s="1"/>
      <c r="G246" s="1">
        <f>+G250/22</f>
        <v>45.45454545454545</v>
      </c>
      <c r="H246" s="1">
        <v>8.6957</v>
      </c>
      <c r="I246" s="1">
        <v>3.272727</v>
      </c>
      <c r="J246" s="1">
        <v>1.3913</v>
      </c>
      <c r="K246" s="1">
        <v>2.0455</v>
      </c>
      <c r="L246" s="1">
        <v>2.8696</v>
      </c>
      <c r="M246" s="1"/>
      <c r="N246" s="1">
        <v>1.8182</v>
      </c>
      <c r="O246" s="1"/>
      <c r="P246" s="1">
        <v>19.54545</v>
      </c>
      <c r="Q246" s="1">
        <v>204.87</v>
      </c>
      <c r="R246" s="1">
        <v>130.43</v>
      </c>
      <c r="S246" s="1">
        <v>100</v>
      </c>
      <c r="T246" s="1"/>
      <c r="U246" s="1">
        <v>513.664</v>
      </c>
      <c r="W246" s="1"/>
    </row>
    <row r="247" spans="1:23" ht="12.75">
      <c r="A247" s="1" t="s">
        <v>22</v>
      </c>
      <c r="B247" s="1"/>
      <c r="C247" s="1">
        <v>2100</v>
      </c>
      <c r="D247" s="1">
        <v>763.072</v>
      </c>
      <c r="E247" s="1"/>
      <c r="F247" s="1"/>
      <c r="G247" s="1">
        <f>+G250/22</f>
        <v>45.45454545454545</v>
      </c>
      <c r="H247" s="1">
        <v>8.6957</v>
      </c>
      <c r="I247" s="1">
        <v>3.272727</v>
      </c>
      <c r="J247" s="1">
        <v>1.3913</v>
      </c>
      <c r="K247" s="1">
        <v>2.0455</v>
      </c>
      <c r="L247" s="1">
        <v>2.8696</v>
      </c>
      <c r="M247" s="1"/>
      <c r="N247" s="1">
        <v>1.8182</v>
      </c>
      <c r="O247" s="1"/>
      <c r="P247" s="1">
        <v>19.54545</v>
      </c>
      <c r="Q247" s="1">
        <v>204.87</v>
      </c>
      <c r="R247" s="1">
        <v>130.43</v>
      </c>
      <c r="S247" s="1">
        <v>100</v>
      </c>
      <c r="T247" s="1"/>
      <c r="U247" s="1">
        <v>513.664</v>
      </c>
      <c r="W247" s="1"/>
    </row>
    <row r="248" spans="1:23" ht="12.75">
      <c r="A248" s="1" t="s">
        <v>23</v>
      </c>
      <c r="B248" s="1"/>
      <c r="C248" s="1">
        <v>2550</v>
      </c>
      <c r="D248" s="1">
        <v>1213.072</v>
      </c>
      <c r="E248" s="1"/>
      <c r="F248" s="1"/>
      <c r="G248" s="1">
        <f>+G250/22</f>
        <v>45.45454545454545</v>
      </c>
      <c r="H248" s="1">
        <v>8.6957</v>
      </c>
      <c r="I248" s="1">
        <v>3.272727</v>
      </c>
      <c r="J248" s="1">
        <v>1.3913</v>
      </c>
      <c r="K248" s="1">
        <v>2.0455</v>
      </c>
      <c r="L248" s="1">
        <v>2.8696</v>
      </c>
      <c r="M248" s="1"/>
      <c r="N248" s="1">
        <v>1.8182</v>
      </c>
      <c r="O248" s="1"/>
      <c r="P248" s="1">
        <v>19.54545</v>
      </c>
      <c r="Q248" s="1">
        <v>204.87</v>
      </c>
      <c r="R248" s="1">
        <v>130.43</v>
      </c>
      <c r="S248" s="1">
        <v>100</v>
      </c>
      <c r="T248" s="1"/>
      <c r="U248" s="1">
        <v>513.664</v>
      </c>
      <c r="W248" s="1"/>
    </row>
    <row r="249" spans="1:2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W249" s="1"/>
    </row>
    <row r="250" spans="1:23" ht="12.75">
      <c r="A250" s="1" t="s">
        <v>50</v>
      </c>
      <c r="B250" s="1"/>
      <c r="C250" s="1">
        <f>+C226+C227+C228+C229+C230+C231+C232+C233+C234+C235+C236+C237+C238+C239+C240+C241+C242+C243+C244+C245+C246+C247+C248</f>
        <v>49650</v>
      </c>
      <c r="D250" s="1">
        <f>+D226+D227+D228+D229+D230+D231+D232+D233+D234+D235+D236+D237+D238+D239+D240+D241+D242+D243+D244+D245+D246+D247+D248</f>
        <v>20069.740999999998</v>
      </c>
      <c r="E250" s="1"/>
      <c r="F250" s="1"/>
      <c r="G250" s="1">
        <v>1000</v>
      </c>
      <c r="H250" s="1">
        <v>200</v>
      </c>
      <c r="I250" s="1">
        <v>72</v>
      </c>
      <c r="J250" s="1">
        <v>32</v>
      </c>
      <c r="K250" s="1">
        <v>45</v>
      </c>
      <c r="L250" s="1">
        <v>66</v>
      </c>
      <c r="M250" s="1"/>
      <c r="N250" s="1">
        <v>40</v>
      </c>
      <c r="O250" s="1"/>
      <c r="P250" s="1">
        <v>430</v>
      </c>
      <c r="Q250" s="1">
        <v>4712</v>
      </c>
      <c r="R250" s="1">
        <v>3050</v>
      </c>
      <c r="S250" s="1">
        <v>2300</v>
      </c>
      <c r="T250" s="1"/>
      <c r="U250" s="1">
        <f>+U226+U227+U228+U229+U230+U231+U232+U233+U234+U235+U236+U237+U238+U239+U240+U241+U242+U243+U244+U245+U246+U247+U248</f>
        <v>11787.909918699608</v>
      </c>
      <c r="W250" s="1">
        <f>+D250-U250</f>
        <v>8281.83108130039</v>
      </c>
    </row>
    <row r="251" spans="1:2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>
        <f>+E250+F250+G250+H250+I250+J250+K250+L250+M250+N250+O250+P250+Q250+R250+S250</f>
        <v>11947</v>
      </c>
      <c r="U251" s="1"/>
      <c r="V251" s="1"/>
      <c r="W251" s="1"/>
    </row>
    <row r="253" ht="25.5">
      <c r="H253" s="7" t="s">
        <v>67</v>
      </c>
    </row>
    <row r="254" spans="1:23" ht="12.75">
      <c r="A254" s="1" t="s">
        <v>0</v>
      </c>
      <c r="B254" s="1"/>
      <c r="C254" s="1" t="s">
        <v>50</v>
      </c>
      <c r="D254" s="1" t="s">
        <v>52</v>
      </c>
      <c r="E254" s="1" t="s">
        <v>24</v>
      </c>
      <c r="F254" s="1" t="s">
        <v>26</v>
      </c>
      <c r="G254" s="1" t="s">
        <v>27</v>
      </c>
      <c r="H254" s="1" t="s">
        <v>29</v>
      </c>
      <c r="I254" s="1" t="s">
        <v>31</v>
      </c>
      <c r="J254" s="1" t="s">
        <v>33</v>
      </c>
      <c r="K254" s="1" t="s">
        <v>34</v>
      </c>
      <c r="L254" s="1" t="s">
        <v>36</v>
      </c>
      <c r="M254" s="1" t="s">
        <v>38</v>
      </c>
      <c r="N254" s="1"/>
      <c r="O254" s="1" t="s">
        <v>41</v>
      </c>
      <c r="P254" s="1" t="s">
        <v>43</v>
      </c>
      <c r="Q254" s="1" t="s">
        <v>44</v>
      </c>
      <c r="R254" s="1"/>
      <c r="S254" s="1" t="s">
        <v>47</v>
      </c>
      <c r="T254" s="1"/>
      <c r="U254" s="1" t="s">
        <v>58</v>
      </c>
      <c r="V254" s="1" t="s">
        <v>52</v>
      </c>
      <c r="W254" s="1"/>
    </row>
    <row r="255" spans="1:23" ht="12.75">
      <c r="A255" s="1"/>
      <c r="B255" s="1"/>
      <c r="C255" s="1" t="s">
        <v>51</v>
      </c>
      <c r="D255" s="1" t="s">
        <v>67</v>
      </c>
      <c r="E255" s="1" t="s">
        <v>25</v>
      </c>
      <c r="F255" s="1"/>
      <c r="G255" s="1" t="s">
        <v>28</v>
      </c>
      <c r="H255" s="1" t="s">
        <v>30</v>
      </c>
      <c r="I255" s="1" t="s">
        <v>32</v>
      </c>
      <c r="J255" s="1"/>
      <c r="K255" s="1" t="s">
        <v>35</v>
      </c>
      <c r="L255" s="1" t="s">
        <v>37</v>
      </c>
      <c r="M255" s="1" t="s">
        <v>39</v>
      </c>
      <c r="N255" s="1" t="s">
        <v>40</v>
      </c>
      <c r="O255" s="1" t="s">
        <v>42</v>
      </c>
      <c r="P255" s="1"/>
      <c r="Q255" s="1" t="s">
        <v>45</v>
      </c>
      <c r="R255" s="1" t="s">
        <v>46</v>
      </c>
      <c r="S255" s="1" t="s">
        <v>48</v>
      </c>
      <c r="T255" s="1" t="s">
        <v>49</v>
      </c>
      <c r="U255" s="1" t="s">
        <v>60</v>
      </c>
      <c r="V255" s="1" t="s">
        <v>88</v>
      </c>
      <c r="W255" s="1"/>
    </row>
    <row r="256" spans="1:24" ht="12.75">
      <c r="A256" s="1" t="s">
        <v>1</v>
      </c>
      <c r="B256" s="1"/>
      <c r="C256" s="1">
        <v>2550</v>
      </c>
      <c r="D256" s="1">
        <v>707.7666</v>
      </c>
      <c r="E256" s="1"/>
      <c r="F256" s="1"/>
      <c r="G256" s="1">
        <f>+G280/22</f>
        <v>45.45454545454545</v>
      </c>
      <c r="H256" s="1">
        <f>+H280/23</f>
        <v>13.043478260869565</v>
      </c>
      <c r="I256" s="1"/>
      <c r="J256" s="1">
        <f>+J280/22</f>
        <v>2.909090909090909</v>
      </c>
      <c r="K256" s="1"/>
      <c r="L256" s="1"/>
      <c r="M256" s="1"/>
      <c r="N256" s="1"/>
      <c r="O256" s="1"/>
      <c r="P256" s="1">
        <f>+P280/22</f>
        <v>16.5</v>
      </c>
      <c r="Q256" s="1"/>
      <c r="R256" s="1">
        <f>+R280/23</f>
        <v>43.47826086956522</v>
      </c>
      <c r="S256" s="1"/>
      <c r="T256" s="1"/>
      <c r="U256" s="1">
        <f aca="true" t="shared" si="5" ref="U256:U278">+G256+H256+I256+J256+K256+L256+M256+N256+O256+P256+Q256+R256+S256+T256</f>
        <v>121.38537549407114</v>
      </c>
      <c r="V256" s="1">
        <f aca="true" t="shared" si="6" ref="V256:V278">+D256-U256</f>
        <v>586.3812245059289</v>
      </c>
      <c r="W256" s="1" t="s">
        <v>1</v>
      </c>
      <c r="X256" s="1"/>
    </row>
    <row r="257" spans="1:24" ht="12.75">
      <c r="A257" s="1" t="s">
        <v>2</v>
      </c>
      <c r="B257" s="1"/>
      <c r="C257" s="1">
        <v>2000</v>
      </c>
      <c r="D257" s="1">
        <v>407.7707</v>
      </c>
      <c r="E257" s="1"/>
      <c r="F257" s="1"/>
      <c r="G257" s="1">
        <f>+G280/22</f>
        <v>45.45454545454545</v>
      </c>
      <c r="H257" s="1">
        <v>13.043</v>
      </c>
      <c r="I257" s="1"/>
      <c r="J257" s="1">
        <v>2.9091</v>
      </c>
      <c r="K257" s="1"/>
      <c r="L257" s="1"/>
      <c r="M257" s="1"/>
      <c r="N257" s="1"/>
      <c r="O257" s="1"/>
      <c r="P257" s="1">
        <v>16.5</v>
      </c>
      <c r="Q257" s="1"/>
      <c r="R257" s="1">
        <v>43.478</v>
      </c>
      <c r="S257" s="1"/>
      <c r="T257" s="1"/>
      <c r="U257" s="1">
        <f t="shared" si="5"/>
        <v>121.38464545454545</v>
      </c>
      <c r="V257" s="1">
        <f t="shared" si="6"/>
        <v>286.3860545454545</v>
      </c>
      <c r="W257" s="1" t="s">
        <v>2</v>
      </c>
      <c r="X257" s="1"/>
    </row>
    <row r="258" spans="1:24" ht="12.75">
      <c r="A258" s="1" t="s">
        <v>3</v>
      </c>
      <c r="B258" s="1"/>
      <c r="C258" s="1">
        <v>2000</v>
      </c>
      <c r="D258" s="1">
        <v>157.7717</v>
      </c>
      <c r="E258" s="1"/>
      <c r="F258" s="1"/>
      <c r="G258" s="1">
        <f>+G280/22</f>
        <v>45.45454545454545</v>
      </c>
      <c r="H258" s="1">
        <v>13.043</v>
      </c>
      <c r="I258" s="1"/>
      <c r="J258" s="1">
        <v>2.9091</v>
      </c>
      <c r="K258" s="1"/>
      <c r="L258" s="1"/>
      <c r="M258" s="1"/>
      <c r="N258" s="1"/>
      <c r="O258" s="1"/>
      <c r="P258" s="1">
        <v>16.5</v>
      </c>
      <c r="Q258" s="1"/>
      <c r="R258" s="1">
        <v>43.478</v>
      </c>
      <c r="S258" s="1"/>
      <c r="T258" s="1"/>
      <c r="U258" s="1">
        <f t="shared" si="5"/>
        <v>121.38464545454545</v>
      </c>
      <c r="V258" s="1">
        <f t="shared" si="6"/>
        <v>36.38705454545456</v>
      </c>
      <c r="W258" s="1" t="s">
        <v>3</v>
      </c>
      <c r="X258" s="1"/>
    </row>
    <row r="259" spans="1:24" ht="12.75">
      <c r="A259" s="1" t="s">
        <v>4</v>
      </c>
      <c r="B259" s="1"/>
      <c r="C259" s="1">
        <v>2270</v>
      </c>
      <c r="D259" s="1">
        <v>427.7717</v>
      </c>
      <c r="E259" s="1"/>
      <c r="F259" s="1"/>
      <c r="G259" s="1">
        <f>+G280/22</f>
        <v>45.45454545454545</v>
      </c>
      <c r="H259" s="1">
        <v>13.043</v>
      </c>
      <c r="I259" s="1"/>
      <c r="J259" s="1">
        <v>2.9091</v>
      </c>
      <c r="K259" s="1"/>
      <c r="L259" s="1"/>
      <c r="M259" s="1"/>
      <c r="N259" s="1"/>
      <c r="O259" s="1"/>
      <c r="P259" s="1">
        <v>16.5</v>
      </c>
      <c r="Q259" s="1"/>
      <c r="R259" s="1">
        <v>43.478</v>
      </c>
      <c r="S259" s="1"/>
      <c r="T259" s="1"/>
      <c r="U259" s="1">
        <f t="shared" si="5"/>
        <v>121.38464545454545</v>
      </c>
      <c r="V259" s="1">
        <f t="shared" si="6"/>
        <v>306.3870545454546</v>
      </c>
      <c r="W259" s="1" t="s">
        <v>4</v>
      </c>
      <c r="X259" s="1"/>
    </row>
    <row r="260" spans="1:24" ht="12.75">
      <c r="A260" s="1" t="s">
        <v>5</v>
      </c>
      <c r="B260" s="1"/>
      <c r="C260" s="1">
        <v>1250</v>
      </c>
      <c r="D260" s="1">
        <v>73.88027</v>
      </c>
      <c r="E260" s="1"/>
      <c r="F260" s="1"/>
      <c r="G260" s="1"/>
      <c r="H260" s="1">
        <v>13.043</v>
      </c>
      <c r="I260" s="1"/>
      <c r="J260" s="1">
        <v>2.9091</v>
      </c>
      <c r="K260" s="1"/>
      <c r="L260" s="1"/>
      <c r="M260" s="1"/>
      <c r="N260" s="1"/>
      <c r="O260" s="1"/>
      <c r="P260" s="1">
        <v>16.5</v>
      </c>
      <c r="Q260" s="1"/>
      <c r="R260" s="1">
        <v>43.478</v>
      </c>
      <c r="S260" s="1"/>
      <c r="T260" s="1"/>
      <c r="U260" s="1">
        <f t="shared" si="5"/>
        <v>75.93010000000001</v>
      </c>
      <c r="V260" s="1">
        <f t="shared" si="6"/>
        <v>-2.0498300000000143</v>
      </c>
      <c r="W260" s="1" t="s">
        <v>5</v>
      </c>
      <c r="X260" s="1"/>
    </row>
    <row r="261" spans="1:24" ht="12.75">
      <c r="A261" s="1" t="s">
        <v>6</v>
      </c>
      <c r="B261" s="1"/>
      <c r="C261" s="1">
        <v>2000</v>
      </c>
      <c r="D261" s="1">
        <v>157.772</v>
      </c>
      <c r="E261" s="1"/>
      <c r="F261" s="1"/>
      <c r="G261" s="1">
        <f>+G280/22</f>
        <v>45.45454545454545</v>
      </c>
      <c r="H261" s="1">
        <v>13.043</v>
      </c>
      <c r="I261" s="1"/>
      <c r="J261" s="1">
        <v>2.9091</v>
      </c>
      <c r="K261" s="1"/>
      <c r="L261" s="1"/>
      <c r="M261" s="1"/>
      <c r="N261" s="1"/>
      <c r="O261" s="1"/>
      <c r="P261" s="1">
        <v>16.5</v>
      </c>
      <c r="Q261" s="1"/>
      <c r="R261" s="1">
        <v>43.478</v>
      </c>
      <c r="S261" s="1"/>
      <c r="T261" s="1"/>
      <c r="U261" s="1">
        <f t="shared" si="5"/>
        <v>121.38464545454545</v>
      </c>
      <c r="V261" s="1">
        <f t="shared" si="6"/>
        <v>36.38735454545454</v>
      </c>
      <c r="W261" s="1" t="s">
        <v>6</v>
      </c>
      <c r="X261" s="1"/>
    </row>
    <row r="262" spans="1:24" ht="12.75">
      <c r="A262" s="1" t="s">
        <v>7</v>
      </c>
      <c r="B262" s="1"/>
      <c r="C262" s="1">
        <v>2550</v>
      </c>
      <c r="D262" s="1">
        <v>707.77</v>
      </c>
      <c r="E262" s="1"/>
      <c r="F262" s="1"/>
      <c r="G262" s="1">
        <f>+G280/22</f>
        <v>45.45454545454545</v>
      </c>
      <c r="H262" s="1">
        <v>13.043</v>
      </c>
      <c r="I262" s="1"/>
      <c r="J262" s="1">
        <v>2.9091</v>
      </c>
      <c r="K262" s="1"/>
      <c r="L262" s="1"/>
      <c r="M262" s="1"/>
      <c r="N262" s="1"/>
      <c r="O262" s="1"/>
      <c r="P262" s="1">
        <v>16.5</v>
      </c>
      <c r="Q262" s="1"/>
      <c r="R262" s="1">
        <v>43.478</v>
      </c>
      <c r="S262" s="1"/>
      <c r="T262" s="1"/>
      <c r="U262" s="1">
        <f t="shared" si="5"/>
        <v>121.38464545454545</v>
      </c>
      <c r="V262" s="1">
        <f t="shared" si="6"/>
        <v>586.3853545454546</v>
      </c>
      <c r="W262" s="1" t="s">
        <v>7</v>
      </c>
      <c r="X262" s="1"/>
    </row>
    <row r="263" spans="1:24" ht="12.75">
      <c r="A263" s="1" t="s">
        <v>8</v>
      </c>
      <c r="B263" s="1"/>
      <c r="C263" s="1">
        <v>1850</v>
      </c>
      <c r="D263" s="1">
        <v>7.772</v>
      </c>
      <c r="E263" s="1"/>
      <c r="F263" s="1"/>
      <c r="G263" s="1">
        <f>+G280/22</f>
        <v>45.45454545454545</v>
      </c>
      <c r="H263" s="1">
        <v>13.043</v>
      </c>
      <c r="I263" s="1"/>
      <c r="J263" s="1">
        <v>2.9091</v>
      </c>
      <c r="K263" s="1"/>
      <c r="L263" s="1"/>
      <c r="M263" s="1"/>
      <c r="N263" s="1"/>
      <c r="O263" s="1"/>
      <c r="P263" s="1">
        <v>16.5</v>
      </c>
      <c r="Q263" s="1"/>
      <c r="R263" s="1">
        <v>43.478</v>
      </c>
      <c r="S263" s="1"/>
      <c r="T263" s="1"/>
      <c r="U263" s="1">
        <f t="shared" si="5"/>
        <v>121.38464545454545</v>
      </c>
      <c r="V263" s="1">
        <f t="shared" si="6"/>
        <v>-113.61264545454544</v>
      </c>
      <c r="W263" s="1" t="s">
        <v>8</v>
      </c>
      <c r="X263" s="1"/>
    </row>
    <row r="264" spans="1:24" ht="12.75">
      <c r="A264" s="1" t="s">
        <v>9</v>
      </c>
      <c r="B264" s="1"/>
      <c r="C264" s="1">
        <v>1600</v>
      </c>
      <c r="D264" s="1">
        <v>-242.233</v>
      </c>
      <c r="E264" s="1"/>
      <c r="F264" s="1"/>
      <c r="G264" s="1">
        <f>+G280/22</f>
        <v>45.45454545454545</v>
      </c>
      <c r="H264" s="1">
        <v>13.043</v>
      </c>
      <c r="I264" s="1"/>
      <c r="J264" s="1">
        <v>2.9091</v>
      </c>
      <c r="K264" s="1"/>
      <c r="L264" s="1"/>
      <c r="M264" s="1"/>
      <c r="N264" s="1"/>
      <c r="O264" s="1"/>
      <c r="P264" s="1">
        <v>16.5</v>
      </c>
      <c r="Q264" s="1"/>
      <c r="R264" s="1">
        <v>43.478</v>
      </c>
      <c r="S264" s="1"/>
      <c r="T264" s="1"/>
      <c r="U264" s="1">
        <f t="shared" si="5"/>
        <v>121.38464545454545</v>
      </c>
      <c r="V264" s="1">
        <f t="shared" si="6"/>
        <v>-363.6176454545455</v>
      </c>
      <c r="W264" s="1" t="s">
        <v>9</v>
      </c>
      <c r="X264" s="1"/>
    </row>
    <row r="265" spans="1:24" ht="12.75">
      <c r="A265" s="1" t="s">
        <v>10</v>
      </c>
      <c r="B265" s="1"/>
      <c r="C265" s="1">
        <v>2000</v>
      </c>
      <c r="D265" s="1">
        <v>157.772</v>
      </c>
      <c r="E265" s="1"/>
      <c r="F265" s="1"/>
      <c r="G265" s="1">
        <f>+G280/22</f>
        <v>45.45454545454545</v>
      </c>
      <c r="H265" s="1">
        <v>13.043</v>
      </c>
      <c r="I265" s="1"/>
      <c r="J265" s="1">
        <v>2.9091</v>
      </c>
      <c r="K265" s="1"/>
      <c r="L265" s="1"/>
      <c r="M265" s="1"/>
      <c r="N265" s="1"/>
      <c r="O265" s="1"/>
      <c r="P265" s="1">
        <v>16.5</v>
      </c>
      <c r="Q265" s="1"/>
      <c r="R265" s="1">
        <v>43.478</v>
      </c>
      <c r="S265" s="1"/>
      <c r="T265" s="1"/>
      <c r="U265" s="1">
        <f t="shared" si="5"/>
        <v>121.38464545454545</v>
      </c>
      <c r="V265" s="1">
        <f t="shared" si="6"/>
        <v>36.38735454545454</v>
      </c>
      <c r="W265" s="1" t="s">
        <v>10</v>
      </c>
      <c r="X265" s="1"/>
    </row>
    <row r="266" spans="1:24" ht="12.75">
      <c r="A266" s="1" t="s">
        <v>11</v>
      </c>
      <c r="B266" s="1"/>
      <c r="C266" s="1">
        <v>2550</v>
      </c>
      <c r="D266" s="1">
        <v>707.772</v>
      </c>
      <c r="E266" s="1"/>
      <c r="F266" s="1"/>
      <c r="G266" s="1">
        <f>+G280/22</f>
        <v>45.45454545454545</v>
      </c>
      <c r="H266" s="1">
        <v>13.043</v>
      </c>
      <c r="I266" s="1"/>
      <c r="J266" s="1">
        <v>2.9091</v>
      </c>
      <c r="K266" s="1"/>
      <c r="L266" s="1"/>
      <c r="M266" s="1"/>
      <c r="N266" s="1"/>
      <c r="O266" s="1"/>
      <c r="P266" s="1">
        <v>16.5</v>
      </c>
      <c r="Q266" s="1"/>
      <c r="R266" s="1">
        <v>43.478</v>
      </c>
      <c r="S266" s="1"/>
      <c r="T266" s="1"/>
      <c r="U266" s="1">
        <f t="shared" si="5"/>
        <v>121.38464545454545</v>
      </c>
      <c r="V266" s="1">
        <f t="shared" si="6"/>
        <v>586.3873545454546</v>
      </c>
      <c r="W266" s="1" t="s">
        <v>11</v>
      </c>
      <c r="X266" s="1"/>
    </row>
    <row r="267" spans="1:24" ht="12.75">
      <c r="A267" s="1" t="s">
        <v>12</v>
      </c>
      <c r="B267" s="1"/>
      <c r="C267" s="1">
        <v>2550</v>
      </c>
      <c r="D267" s="1">
        <v>707.772</v>
      </c>
      <c r="E267" s="1"/>
      <c r="F267" s="1"/>
      <c r="G267" s="1">
        <f>+G280/22</f>
        <v>45.45454545454545</v>
      </c>
      <c r="H267" s="1">
        <v>13.043</v>
      </c>
      <c r="I267" s="1"/>
      <c r="J267" s="1">
        <v>2.9091</v>
      </c>
      <c r="K267" s="1"/>
      <c r="L267" s="1"/>
      <c r="M267" s="1"/>
      <c r="N267" s="1"/>
      <c r="O267" s="1"/>
      <c r="P267" s="1">
        <v>16.5</v>
      </c>
      <c r="Q267" s="1"/>
      <c r="R267" s="1">
        <v>43.478</v>
      </c>
      <c r="S267" s="1"/>
      <c r="T267" s="1"/>
      <c r="U267" s="1">
        <f t="shared" si="5"/>
        <v>121.38464545454545</v>
      </c>
      <c r="V267" s="1">
        <f t="shared" si="6"/>
        <v>586.3873545454546</v>
      </c>
      <c r="W267" s="1" t="s">
        <v>12</v>
      </c>
      <c r="X267" s="1"/>
    </row>
    <row r="268" spans="1:24" ht="12.75">
      <c r="A268" s="1" t="s">
        <v>18</v>
      </c>
      <c r="B268" s="1"/>
      <c r="C268" s="1">
        <v>3550</v>
      </c>
      <c r="D268" s="1">
        <v>1707.772</v>
      </c>
      <c r="E268" s="1"/>
      <c r="F268" s="1"/>
      <c r="G268" s="1">
        <f>+G280/22</f>
        <v>45.45454545454545</v>
      </c>
      <c r="H268" s="1">
        <v>13.043</v>
      </c>
      <c r="I268" s="1"/>
      <c r="J268" s="1">
        <v>2.9091</v>
      </c>
      <c r="K268" s="1"/>
      <c r="L268" s="1"/>
      <c r="M268" s="1"/>
      <c r="N268" s="1"/>
      <c r="O268" s="1"/>
      <c r="P268" s="1">
        <v>16.5</v>
      </c>
      <c r="Q268" s="1"/>
      <c r="R268" s="1">
        <v>43.478</v>
      </c>
      <c r="S268" s="1"/>
      <c r="T268" s="1"/>
      <c r="U268" s="1">
        <f t="shared" si="5"/>
        <v>121.38464545454545</v>
      </c>
      <c r="V268" s="1">
        <f t="shared" si="6"/>
        <v>1586.3873545454544</v>
      </c>
      <c r="W268" s="1" t="s">
        <v>18</v>
      </c>
      <c r="X268" s="1"/>
    </row>
    <row r="269" spans="1:24" ht="12.75">
      <c r="A269" s="1" t="s">
        <v>13</v>
      </c>
      <c r="B269" s="1"/>
      <c r="C269" s="1">
        <v>1680</v>
      </c>
      <c r="D269" s="1">
        <v>-14.718</v>
      </c>
      <c r="E269" s="1"/>
      <c r="F269" s="1"/>
      <c r="G269" s="1">
        <f>+G280/22</f>
        <v>45.45454545454545</v>
      </c>
      <c r="H269" s="1">
        <v>13.043</v>
      </c>
      <c r="I269" s="1"/>
      <c r="J269" s="1">
        <v>2.9091</v>
      </c>
      <c r="K269" s="1"/>
      <c r="L269" s="1"/>
      <c r="M269" s="1"/>
      <c r="N269" s="1"/>
      <c r="O269" s="1"/>
      <c r="P269" s="1">
        <v>16.5</v>
      </c>
      <c r="Q269" s="1"/>
      <c r="R269" s="1">
        <v>43.478</v>
      </c>
      <c r="S269" s="1"/>
      <c r="T269" s="1"/>
      <c r="U269" s="1">
        <f t="shared" si="5"/>
        <v>121.38464545454545</v>
      </c>
      <c r="V269" s="1">
        <f t="shared" si="6"/>
        <v>-136.10264545454544</v>
      </c>
      <c r="W269" s="1" t="s">
        <v>13</v>
      </c>
      <c r="X269" s="1"/>
    </row>
    <row r="270" spans="1:24" ht="12.75">
      <c r="A270" s="1" t="s">
        <v>14</v>
      </c>
      <c r="B270" s="1"/>
      <c r="C270" s="1">
        <v>1500</v>
      </c>
      <c r="D270" s="1">
        <v>-335.529</v>
      </c>
      <c r="E270" s="1"/>
      <c r="F270" s="1"/>
      <c r="G270" s="1">
        <f>+G280/22</f>
        <v>45.45454545454545</v>
      </c>
      <c r="H270" s="1">
        <v>13.043</v>
      </c>
      <c r="I270" s="1"/>
      <c r="J270" s="1">
        <v>2.9091</v>
      </c>
      <c r="K270" s="1"/>
      <c r="L270" s="1"/>
      <c r="M270" s="1"/>
      <c r="N270" s="1"/>
      <c r="O270" s="1"/>
      <c r="P270" s="1">
        <v>16.5</v>
      </c>
      <c r="Q270" s="1"/>
      <c r="R270" s="1">
        <v>43.478</v>
      </c>
      <c r="S270" s="1"/>
      <c r="T270" s="1"/>
      <c r="U270" s="1">
        <f t="shared" si="5"/>
        <v>121.38464545454545</v>
      </c>
      <c r="V270" s="1">
        <f t="shared" si="6"/>
        <v>-456.9136454545454</v>
      </c>
      <c r="W270" s="1" t="s">
        <v>14</v>
      </c>
      <c r="X270" s="1"/>
    </row>
    <row r="271" spans="1:24" ht="12.75">
      <c r="A271" s="1" t="s">
        <v>15</v>
      </c>
      <c r="B271" s="1"/>
      <c r="C271" s="1">
        <v>2550</v>
      </c>
      <c r="D271" s="1">
        <v>707.772</v>
      </c>
      <c r="E271" s="1"/>
      <c r="F271" s="1"/>
      <c r="G271" s="1">
        <f>+G280/22</f>
        <v>45.45454545454545</v>
      </c>
      <c r="H271" s="1">
        <v>13.043</v>
      </c>
      <c r="I271" s="1"/>
      <c r="J271" s="1">
        <v>2.9091</v>
      </c>
      <c r="K271" s="1"/>
      <c r="L271" s="1"/>
      <c r="M271" s="1"/>
      <c r="N271" s="1"/>
      <c r="O271" s="1"/>
      <c r="P271" s="1">
        <v>16.5</v>
      </c>
      <c r="Q271" s="1"/>
      <c r="R271" s="1">
        <v>43.478</v>
      </c>
      <c r="S271" s="1"/>
      <c r="T271" s="1"/>
      <c r="U271" s="1">
        <f t="shared" si="5"/>
        <v>121.38464545454545</v>
      </c>
      <c r="V271" s="1">
        <f t="shared" si="6"/>
        <v>586.3873545454546</v>
      </c>
      <c r="W271" s="1" t="s">
        <v>15</v>
      </c>
      <c r="X271" s="1"/>
    </row>
    <row r="272" spans="1:24" ht="12.75">
      <c r="A272" s="1" t="s">
        <v>16</v>
      </c>
      <c r="B272" s="1"/>
      <c r="C272" s="1">
        <v>2550</v>
      </c>
      <c r="D272" s="1">
        <v>707.772</v>
      </c>
      <c r="E272" s="1"/>
      <c r="F272" s="1"/>
      <c r="G272" s="1">
        <f>++G280/22</f>
        <v>45.45454545454545</v>
      </c>
      <c r="H272" s="1">
        <v>13.043</v>
      </c>
      <c r="I272" s="1"/>
      <c r="J272" s="1">
        <v>2.9091</v>
      </c>
      <c r="K272" s="1"/>
      <c r="L272" s="1"/>
      <c r="M272" s="1"/>
      <c r="N272" s="1"/>
      <c r="O272" s="1"/>
      <c r="P272" s="1">
        <v>16.5</v>
      </c>
      <c r="Q272" s="1"/>
      <c r="R272" s="1">
        <v>43.478</v>
      </c>
      <c r="S272" s="1"/>
      <c r="T272" s="1"/>
      <c r="U272" s="1">
        <f t="shared" si="5"/>
        <v>121.38464545454545</v>
      </c>
      <c r="V272" s="1">
        <f t="shared" si="6"/>
        <v>586.3873545454546</v>
      </c>
      <c r="W272" s="1" t="s">
        <v>16</v>
      </c>
      <c r="X272" s="1"/>
    </row>
    <row r="273" spans="1:24" ht="12.75">
      <c r="A273" s="1" t="s">
        <v>17</v>
      </c>
      <c r="B273" s="1"/>
      <c r="C273" s="1">
        <v>2300</v>
      </c>
      <c r="D273" s="1">
        <v>457.772</v>
      </c>
      <c r="E273" s="1"/>
      <c r="F273" s="1"/>
      <c r="G273" s="1">
        <f>+G280/22</f>
        <v>45.45454545454545</v>
      </c>
      <c r="H273" s="1">
        <v>13.043</v>
      </c>
      <c r="I273" s="1"/>
      <c r="J273" s="1">
        <v>2.9091</v>
      </c>
      <c r="K273" s="1"/>
      <c r="L273" s="1"/>
      <c r="M273" s="1"/>
      <c r="N273" s="1"/>
      <c r="O273" s="1"/>
      <c r="P273" s="1">
        <v>16.5</v>
      </c>
      <c r="Q273" s="1"/>
      <c r="R273" s="1">
        <v>43.478</v>
      </c>
      <c r="S273" s="1"/>
      <c r="T273" s="1"/>
      <c r="U273" s="1">
        <f t="shared" si="5"/>
        <v>121.38464545454545</v>
      </c>
      <c r="V273" s="1">
        <f t="shared" si="6"/>
        <v>336.3873545454545</v>
      </c>
      <c r="W273" s="1" t="s">
        <v>17</v>
      </c>
      <c r="X273" s="1"/>
    </row>
    <row r="274" spans="1:24" ht="12.75">
      <c r="A274" s="1" t="s">
        <v>19</v>
      </c>
      <c r="B274" s="1"/>
      <c r="C274" s="1">
        <v>2550</v>
      </c>
      <c r="D274" s="1">
        <v>707.772</v>
      </c>
      <c r="E274" s="1"/>
      <c r="F274" s="1"/>
      <c r="G274" s="1">
        <f>+G280/22</f>
        <v>45.45454545454545</v>
      </c>
      <c r="H274" s="1">
        <v>13.043</v>
      </c>
      <c r="I274" s="1"/>
      <c r="J274" s="1">
        <v>2.9091</v>
      </c>
      <c r="K274" s="1"/>
      <c r="L274" s="1"/>
      <c r="M274" s="1"/>
      <c r="N274" s="1"/>
      <c r="O274" s="1"/>
      <c r="P274" s="1">
        <v>16.5</v>
      </c>
      <c r="Q274" s="1"/>
      <c r="R274" s="1">
        <v>43.478</v>
      </c>
      <c r="S274" s="1"/>
      <c r="T274" s="1"/>
      <c r="U274" s="1">
        <f t="shared" si="5"/>
        <v>121.38464545454545</v>
      </c>
      <c r="V274" s="1">
        <f t="shared" si="6"/>
        <v>586.3873545454546</v>
      </c>
      <c r="W274" s="1" t="s">
        <v>19</v>
      </c>
      <c r="X274" s="1"/>
    </row>
    <row r="275" spans="1:24" ht="12.75">
      <c r="A275" s="1" t="s">
        <v>20</v>
      </c>
      <c r="B275" s="1"/>
      <c r="C275" s="1">
        <v>1000</v>
      </c>
      <c r="D275" s="1">
        <v>-842.229</v>
      </c>
      <c r="E275" s="1"/>
      <c r="F275" s="1"/>
      <c r="G275" s="1">
        <f>+G280/22</f>
        <v>45.45454545454545</v>
      </c>
      <c r="H275" s="1">
        <v>13.043</v>
      </c>
      <c r="I275" s="1"/>
      <c r="J275" s="1">
        <v>2.9091</v>
      </c>
      <c r="K275" s="1"/>
      <c r="L275" s="1"/>
      <c r="M275" s="1"/>
      <c r="N275" s="1"/>
      <c r="O275" s="1"/>
      <c r="P275" s="1">
        <v>16.5</v>
      </c>
      <c r="Q275" s="1"/>
      <c r="R275" s="1">
        <v>43.478</v>
      </c>
      <c r="S275" s="1"/>
      <c r="T275" s="1"/>
      <c r="U275" s="1">
        <f t="shared" si="5"/>
        <v>121.38464545454545</v>
      </c>
      <c r="V275" s="1">
        <f t="shared" si="6"/>
        <v>-963.6136454545455</v>
      </c>
      <c r="W275" s="1" t="s">
        <v>20</v>
      </c>
      <c r="X275" s="1"/>
    </row>
    <row r="276" spans="1:24" ht="12.75">
      <c r="A276" s="1" t="s">
        <v>21</v>
      </c>
      <c r="B276" s="1"/>
      <c r="C276" s="1">
        <v>2150</v>
      </c>
      <c r="D276" s="1">
        <v>455.282</v>
      </c>
      <c r="E276" s="1"/>
      <c r="F276" s="1"/>
      <c r="G276" s="1">
        <f>+G280/22</f>
        <v>45.45454545454545</v>
      </c>
      <c r="H276" s="1">
        <v>13.043</v>
      </c>
      <c r="I276" s="1"/>
      <c r="J276" s="1">
        <v>2.9091</v>
      </c>
      <c r="K276" s="1"/>
      <c r="L276" s="1"/>
      <c r="M276" s="1"/>
      <c r="N276" s="1"/>
      <c r="O276" s="1"/>
      <c r="P276" s="1">
        <v>16.5</v>
      </c>
      <c r="Q276" s="1"/>
      <c r="R276" s="1">
        <v>43.478</v>
      </c>
      <c r="S276" s="1"/>
      <c r="T276" s="1"/>
      <c r="U276" s="1">
        <f t="shared" si="5"/>
        <v>121.38464545454545</v>
      </c>
      <c r="V276" s="1">
        <f t="shared" si="6"/>
        <v>333.8973545454545</v>
      </c>
      <c r="W276" s="1" t="s">
        <v>21</v>
      </c>
      <c r="X276" s="1"/>
    </row>
    <row r="277" spans="1:24" ht="12.75">
      <c r="A277" s="1" t="s">
        <v>22</v>
      </c>
      <c r="B277" s="1"/>
      <c r="C277" s="1">
        <v>2100</v>
      </c>
      <c r="D277" s="1">
        <v>257.772</v>
      </c>
      <c r="E277" s="1"/>
      <c r="F277" s="1"/>
      <c r="G277" s="1">
        <f>+G280/22</f>
        <v>45.45454545454545</v>
      </c>
      <c r="H277" s="1">
        <v>13.043</v>
      </c>
      <c r="I277" s="1"/>
      <c r="J277" s="1">
        <v>2.9091</v>
      </c>
      <c r="K277" s="1"/>
      <c r="L277" s="1"/>
      <c r="M277" s="1"/>
      <c r="N277" s="1"/>
      <c r="O277" s="1"/>
      <c r="P277" s="1">
        <v>16.5</v>
      </c>
      <c r="Q277" s="1"/>
      <c r="R277" s="1">
        <v>43.478</v>
      </c>
      <c r="S277" s="1"/>
      <c r="T277" s="1"/>
      <c r="U277" s="1">
        <f t="shared" si="5"/>
        <v>121.38464545454545</v>
      </c>
      <c r="V277" s="1">
        <f t="shared" si="6"/>
        <v>136.38735454545454</v>
      </c>
      <c r="W277" s="1" t="s">
        <v>22</v>
      </c>
      <c r="X277" s="1"/>
    </row>
    <row r="278" spans="1:24" ht="12.75">
      <c r="A278" s="1" t="s">
        <v>23</v>
      </c>
      <c r="B278" s="1"/>
      <c r="C278" s="1">
        <v>2550</v>
      </c>
      <c r="D278" s="1">
        <v>707.772</v>
      </c>
      <c r="E278" s="1"/>
      <c r="F278" s="1"/>
      <c r="G278" s="1">
        <f>+G280/22</f>
        <v>45.45454545454545</v>
      </c>
      <c r="H278" s="1">
        <v>13.043</v>
      </c>
      <c r="I278" s="1"/>
      <c r="J278" s="1">
        <v>2.9091</v>
      </c>
      <c r="K278" s="1"/>
      <c r="L278" s="1"/>
      <c r="M278" s="1"/>
      <c r="N278" s="1"/>
      <c r="O278" s="1"/>
      <c r="P278" s="1">
        <v>16.5</v>
      </c>
      <c r="Q278" s="1"/>
      <c r="R278" s="1">
        <v>43.478</v>
      </c>
      <c r="S278" s="1"/>
      <c r="T278" s="1"/>
      <c r="U278" s="1">
        <f t="shared" si="5"/>
        <v>121.38464545454545</v>
      </c>
      <c r="V278" s="1">
        <f t="shared" si="6"/>
        <v>586.3873545454546</v>
      </c>
      <c r="W278" s="1" t="s">
        <v>23</v>
      </c>
      <c r="X278" s="1"/>
    </row>
    <row r="279" spans="1:23" ht="12.75">
      <c r="A279" s="1"/>
      <c r="B279" s="1"/>
      <c r="C279" s="1"/>
      <c r="D279" s="1">
        <f>+D249-U249</f>
        <v>0</v>
      </c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12.75">
      <c r="A280" s="1" t="s">
        <v>50</v>
      </c>
      <c r="B280" s="1"/>
      <c r="C280" s="1">
        <f>+C256+C257+C258+C259+C260+C261+C262+C263+C264+C265+C266+C267+C268+C269+C270+C271+C272+C273+C274+C275+C276+C277+C278</f>
        <v>49650</v>
      </c>
      <c r="D280" s="1">
        <f>+D250-U250</f>
        <v>8281.83108130039</v>
      </c>
      <c r="E280" s="1"/>
      <c r="F280" s="1"/>
      <c r="G280" s="1">
        <v>1000</v>
      </c>
      <c r="H280" s="1">
        <v>300</v>
      </c>
      <c r="I280" s="1"/>
      <c r="J280" s="1">
        <v>64</v>
      </c>
      <c r="K280" s="1"/>
      <c r="L280" s="1"/>
      <c r="M280" s="1"/>
      <c r="N280" s="1"/>
      <c r="O280" s="1"/>
      <c r="P280" s="1">
        <v>363</v>
      </c>
      <c r="Q280" s="1"/>
      <c r="R280" s="1">
        <v>1000</v>
      </c>
      <c r="S280" s="1"/>
      <c r="T280" s="1"/>
      <c r="U280" s="1">
        <f>+U256+U257+U258+U259+U260+U261+U262+U263+U264+U265+U266+U267+U268+U269+U270+U271+U272+U273+U274+U275+U276+U277+U278</f>
        <v>2746.393030039527</v>
      </c>
      <c r="V280" s="1">
        <f>+V256+V257+V258+V259+V260+V261+V262+V263+V264+V265+V266+V267+V268+V269+V270+V271+V272+V273+V274+V275+V276+V277+V278</f>
        <v>5750.174939960474</v>
      </c>
      <c r="W280" s="1"/>
    </row>
    <row r="281" spans="1:2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6" ht="20.25">
      <c r="H286" s="8" t="s">
        <v>93</v>
      </c>
    </row>
    <row r="289" spans="1:24" ht="12.75">
      <c r="A289" s="1" t="s">
        <v>0</v>
      </c>
      <c r="B289" s="1"/>
      <c r="C289" s="1" t="s">
        <v>50</v>
      </c>
      <c r="D289" s="1" t="s">
        <v>52</v>
      </c>
      <c r="E289" s="1" t="s">
        <v>24</v>
      </c>
      <c r="F289" s="1" t="s">
        <v>26</v>
      </c>
      <c r="G289" s="1" t="s">
        <v>27</v>
      </c>
      <c r="H289" s="1" t="s">
        <v>29</v>
      </c>
      <c r="I289" s="1" t="s">
        <v>31</v>
      </c>
      <c r="J289" s="1" t="s">
        <v>33</v>
      </c>
      <c r="K289" s="1" t="s">
        <v>34</v>
      </c>
      <c r="L289" s="1" t="s">
        <v>36</v>
      </c>
      <c r="M289" s="1" t="s">
        <v>38</v>
      </c>
      <c r="N289" s="1"/>
      <c r="O289" s="1" t="s">
        <v>41</v>
      </c>
      <c r="P289" s="1" t="s">
        <v>43</v>
      </c>
      <c r="Q289" s="1" t="s">
        <v>44</v>
      </c>
      <c r="R289" s="1"/>
      <c r="S289" s="1" t="s">
        <v>47</v>
      </c>
      <c r="T289" s="1"/>
      <c r="U289" s="1" t="s">
        <v>58</v>
      </c>
      <c r="V289" s="1" t="s">
        <v>52</v>
      </c>
      <c r="W289" s="6" t="s">
        <v>94</v>
      </c>
      <c r="X289" s="1"/>
    </row>
    <row r="290" spans="1:24" ht="12.75">
      <c r="A290" s="1"/>
      <c r="B290" s="1"/>
      <c r="C290" s="1" t="s">
        <v>51</v>
      </c>
      <c r="D290" s="1" t="s">
        <v>123</v>
      </c>
      <c r="E290" s="1" t="s">
        <v>25</v>
      </c>
      <c r="F290" s="1"/>
      <c r="G290" s="1" t="s">
        <v>28</v>
      </c>
      <c r="H290" s="1" t="s">
        <v>30</v>
      </c>
      <c r="I290" s="1" t="s">
        <v>32</v>
      </c>
      <c r="J290" s="1"/>
      <c r="K290" s="1" t="s">
        <v>35</v>
      </c>
      <c r="L290" s="1" t="s">
        <v>37</v>
      </c>
      <c r="M290" s="1" t="s">
        <v>39</v>
      </c>
      <c r="N290" s="1" t="s">
        <v>40</v>
      </c>
      <c r="O290" s="1" t="s">
        <v>42</v>
      </c>
      <c r="P290" s="1"/>
      <c r="Q290" s="1" t="s">
        <v>45</v>
      </c>
      <c r="R290" s="1" t="s">
        <v>46</v>
      </c>
      <c r="S290" s="1" t="s">
        <v>48</v>
      </c>
      <c r="T290" s="1" t="s">
        <v>49</v>
      </c>
      <c r="U290" s="1" t="s">
        <v>60</v>
      </c>
      <c r="V290" s="1" t="s">
        <v>92</v>
      </c>
      <c r="W290" s="6" t="s">
        <v>95</v>
      </c>
      <c r="X290" s="1"/>
    </row>
    <row r="291" spans="1:26" ht="12.75">
      <c r="A291" s="1" t="s">
        <v>1</v>
      </c>
      <c r="B291" s="1"/>
      <c r="C291" s="1">
        <v>1100</v>
      </c>
      <c r="D291" s="1">
        <v>586.381</v>
      </c>
      <c r="E291" s="1">
        <v>70</v>
      </c>
      <c r="F291" s="1">
        <v>225</v>
      </c>
      <c r="G291" s="1">
        <v>45</v>
      </c>
      <c r="H291" s="1">
        <f>+H315/22</f>
        <v>4.545454545454546</v>
      </c>
      <c r="I291" s="1">
        <f>+I315/22</f>
        <v>4.909090909090909</v>
      </c>
      <c r="J291" s="1">
        <f>+J315/23</f>
        <v>5.6521739130434785</v>
      </c>
      <c r="K291" s="1">
        <f>+K315/23</f>
        <v>2</v>
      </c>
      <c r="L291" s="1"/>
      <c r="M291" s="1"/>
      <c r="N291" s="1"/>
      <c r="O291" s="1"/>
      <c r="P291" s="1">
        <f>+P315/23</f>
        <v>1.1304347826086956</v>
      </c>
      <c r="Q291" s="1">
        <f>+Q315/23</f>
        <v>211.30434782608697</v>
      </c>
      <c r="R291" s="1">
        <f>+R315/23</f>
        <v>145.65217391304347</v>
      </c>
      <c r="S291" s="1"/>
      <c r="T291" s="1"/>
      <c r="U291" s="1">
        <f aca="true" t="shared" si="7" ref="U291:U313">+E291+F291+G291+H291+I291+J291+K291+L291+M291+N291+O291+P291+Q291+R291+S291+T291</f>
        <v>715.1936758893281</v>
      </c>
      <c r="V291" s="1">
        <f aca="true" t="shared" si="8" ref="V291:V313">+W291-U291</f>
        <v>971.1873241106717</v>
      </c>
      <c r="W291" s="1">
        <f aca="true" t="shared" si="9" ref="W291:W313">+C291+D291</f>
        <v>1686.3809999999999</v>
      </c>
      <c r="X291" s="1" t="s">
        <v>1</v>
      </c>
      <c r="Y291" s="1"/>
      <c r="Z291">
        <f>+W291-1279.78</f>
        <v>406.6009999999999</v>
      </c>
    </row>
    <row r="292" spans="1:25" ht="12.75">
      <c r="A292" s="1" t="s">
        <v>2</v>
      </c>
      <c r="B292" s="1"/>
      <c r="C292" s="1">
        <v>1000</v>
      </c>
      <c r="D292" s="1">
        <v>286.386</v>
      </c>
      <c r="E292" s="1">
        <v>70</v>
      </c>
      <c r="F292" s="1">
        <v>225</v>
      </c>
      <c r="G292" s="1">
        <v>45</v>
      </c>
      <c r="H292" s="1">
        <v>4.5455</v>
      </c>
      <c r="I292" s="1">
        <v>4.9091</v>
      </c>
      <c r="J292" s="1">
        <v>5.6522</v>
      </c>
      <c r="K292" s="1">
        <v>2</v>
      </c>
      <c r="L292" s="1"/>
      <c r="M292" s="1"/>
      <c r="N292" s="1"/>
      <c r="O292" s="1"/>
      <c r="P292" s="1">
        <v>1.1304</v>
      </c>
      <c r="Q292" s="1">
        <v>211.3</v>
      </c>
      <c r="R292" s="1">
        <v>145.65</v>
      </c>
      <c r="S292" s="1"/>
      <c r="T292" s="1"/>
      <c r="U292" s="1">
        <f t="shared" si="7"/>
        <v>715.1872</v>
      </c>
      <c r="V292" s="1">
        <f t="shared" si="8"/>
        <v>571.1988</v>
      </c>
      <c r="W292" s="1">
        <f t="shared" si="9"/>
        <v>1286.386</v>
      </c>
      <c r="X292" s="1" t="s">
        <v>2</v>
      </c>
      <c r="Y292" s="1"/>
    </row>
    <row r="293" spans="1:25" ht="12.75">
      <c r="A293" s="1" t="s">
        <v>3</v>
      </c>
      <c r="B293" s="1"/>
      <c r="C293" s="1">
        <v>1000</v>
      </c>
      <c r="D293" s="1">
        <v>36.3871</v>
      </c>
      <c r="E293" s="1">
        <v>70</v>
      </c>
      <c r="F293" s="1">
        <v>225</v>
      </c>
      <c r="G293" s="1">
        <v>45</v>
      </c>
      <c r="H293" s="1">
        <v>4.5455</v>
      </c>
      <c r="I293" s="1">
        <v>4.9091</v>
      </c>
      <c r="J293" s="1">
        <v>5.6522</v>
      </c>
      <c r="K293" s="1">
        <v>2</v>
      </c>
      <c r="L293" s="1"/>
      <c r="M293" s="1"/>
      <c r="N293" s="1"/>
      <c r="O293" s="1"/>
      <c r="P293" s="1">
        <v>1.1304</v>
      </c>
      <c r="Q293" s="1">
        <v>211.3</v>
      </c>
      <c r="R293" s="1">
        <v>145.65</v>
      </c>
      <c r="S293" s="1"/>
      <c r="T293" s="1"/>
      <c r="U293" s="1">
        <f t="shared" si="7"/>
        <v>715.1872</v>
      </c>
      <c r="V293" s="1">
        <f t="shared" si="8"/>
        <v>321.19989999999996</v>
      </c>
      <c r="W293" s="1">
        <f t="shared" si="9"/>
        <v>1036.3871</v>
      </c>
      <c r="X293" s="1" t="s">
        <v>3</v>
      </c>
      <c r="Y293" s="1"/>
    </row>
    <row r="294" spans="1:25" ht="12.75">
      <c r="A294" s="1" t="s">
        <v>4</v>
      </c>
      <c r="B294" s="1"/>
      <c r="C294" s="1">
        <v>1000</v>
      </c>
      <c r="D294" s="1">
        <v>306.387</v>
      </c>
      <c r="E294" s="1">
        <v>70</v>
      </c>
      <c r="F294" s="1">
        <v>225</v>
      </c>
      <c r="G294" s="1">
        <v>45</v>
      </c>
      <c r="H294" s="1">
        <v>4.5455</v>
      </c>
      <c r="I294" s="1">
        <v>4.9091</v>
      </c>
      <c r="J294" s="1">
        <v>5.6522</v>
      </c>
      <c r="K294" s="1">
        <v>2</v>
      </c>
      <c r="L294" s="1"/>
      <c r="M294" s="1"/>
      <c r="N294" s="1"/>
      <c r="O294" s="1"/>
      <c r="P294" s="1">
        <v>1.1304</v>
      </c>
      <c r="Q294" s="1">
        <v>211.3</v>
      </c>
      <c r="R294" s="1">
        <v>145.65</v>
      </c>
      <c r="S294" s="1"/>
      <c r="T294" s="1"/>
      <c r="U294" s="1">
        <f t="shared" si="7"/>
        <v>715.1872</v>
      </c>
      <c r="V294" s="1">
        <f t="shared" si="8"/>
        <v>591.1998</v>
      </c>
      <c r="W294" s="1">
        <f t="shared" si="9"/>
        <v>1306.387</v>
      </c>
      <c r="X294" s="1" t="s">
        <v>4</v>
      </c>
      <c r="Y294" s="1"/>
    </row>
    <row r="295" spans="1:25" ht="12.75">
      <c r="A295" s="1" t="s">
        <v>5</v>
      </c>
      <c r="B295" s="1"/>
      <c r="C295" s="1">
        <v>1800</v>
      </c>
      <c r="D295" s="1">
        <v>-2.0498</v>
      </c>
      <c r="E295" s="1">
        <v>70</v>
      </c>
      <c r="F295" s="1">
        <v>225</v>
      </c>
      <c r="G295" s="1">
        <v>45</v>
      </c>
      <c r="H295" s="1">
        <v>4.5455</v>
      </c>
      <c r="I295" s="1">
        <v>4.9091</v>
      </c>
      <c r="J295" s="1">
        <v>5.6522</v>
      </c>
      <c r="K295" s="1">
        <v>2</v>
      </c>
      <c r="L295" s="1"/>
      <c r="M295" s="1"/>
      <c r="N295" s="1"/>
      <c r="O295" s="1"/>
      <c r="P295" s="1">
        <v>1.1304</v>
      </c>
      <c r="Q295" s="1">
        <v>211.3</v>
      </c>
      <c r="R295" s="1">
        <v>145.65</v>
      </c>
      <c r="S295" s="1"/>
      <c r="T295" s="1"/>
      <c r="U295" s="1">
        <f t="shared" si="7"/>
        <v>715.1872</v>
      </c>
      <c r="V295" s="1">
        <f t="shared" si="8"/>
        <v>1082.763</v>
      </c>
      <c r="W295" s="1">
        <f t="shared" si="9"/>
        <v>1797.9502</v>
      </c>
      <c r="X295" s="1" t="s">
        <v>5</v>
      </c>
      <c r="Y295" s="1"/>
    </row>
    <row r="296" spans="1:25" ht="12.75">
      <c r="A296" s="1" t="s">
        <v>6</v>
      </c>
      <c r="B296" s="1"/>
      <c r="C296" s="1">
        <v>1500</v>
      </c>
      <c r="D296" s="1">
        <v>36.3874</v>
      </c>
      <c r="E296" s="1">
        <v>70</v>
      </c>
      <c r="F296" s="1">
        <v>225</v>
      </c>
      <c r="G296" s="1">
        <v>45</v>
      </c>
      <c r="H296" s="1">
        <v>4.5455</v>
      </c>
      <c r="I296" s="1">
        <v>4.9091</v>
      </c>
      <c r="J296" s="1">
        <v>5.6522</v>
      </c>
      <c r="K296" s="1">
        <v>2</v>
      </c>
      <c r="L296" s="1"/>
      <c r="M296" s="1"/>
      <c r="N296" s="1"/>
      <c r="O296" s="1"/>
      <c r="P296" s="1">
        <v>1.1304</v>
      </c>
      <c r="Q296" s="1">
        <v>211.3</v>
      </c>
      <c r="R296" s="1">
        <v>145.65</v>
      </c>
      <c r="S296" s="1"/>
      <c r="T296" s="1"/>
      <c r="U296" s="1">
        <f t="shared" si="7"/>
        <v>715.1872</v>
      </c>
      <c r="V296" s="1">
        <f t="shared" si="8"/>
        <v>821.2002000000001</v>
      </c>
      <c r="W296" s="1">
        <f t="shared" si="9"/>
        <v>1536.3874</v>
      </c>
      <c r="X296" s="1" t="s">
        <v>6</v>
      </c>
      <c r="Y296" s="1"/>
    </row>
    <row r="297" spans="1:26" ht="12.75">
      <c r="A297" s="1" t="s">
        <v>7</v>
      </c>
      <c r="B297" s="1"/>
      <c r="C297" s="1">
        <v>1200</v>
      </c>
      <c r="D297" s="1">
        <v>638.559</v>
      </c>
      <c r="E297" s="1">
        <v>70</v>
      </c>
      <c r="F297" s="1">
        <v>225</v>
      </c>
      <c r="G297" s="1">
        <v>45</v>
      </c>
      <c r="H297" s="1">
        <v>4.5455</v>
      </c>
      <c r="I297" s="1">
        <v>4.9091</v>
      </c>
      <c r="J297" s="1">
        <v>5.6522</v>
      </c>
      <c r="K297" s="1">
        <v>2</v>
      </c>
      <c r="L297" s="1"/>
      <c r="M297" s="1"/>
      <c r="N297" s="1"/>
      <c r="O297" s="1"/>
      <c r="P297" s="1">
        <v>1.1304</v>
      </c>
      <c r="Q297" s="1">
        <v>211.3</v>
      </c>
      <c r="R297" s="1">
        <v>145.65</v>
      </c>
      <c r="S297" s="1"/>
      <c r="T297" s="1"/>
      <c r="U297" s="1">
        <f t="shared" si="7"/>
        <v>715.1872</v>
      </c>
      <c r="V297" s="1">
        <f t="shared" si="8"/>
        <v>1123.3718</v>
      </c>
      <c r="W297" s="1">
        <f t="shared" si="9"/>
        <v>1838.559</v>
      </c>
      <c r="X297" s="1" t="s">
        <v>7</v>
      </c>
      <c r="Y297" s="1"/>
      <c r="Z297">
        <f>+W297-1279.78</f>
        <v>558.779</v>
      </c>
    </row>
    <row r="298" spans="1:25" ht="12.75">
      <c r="A298" s="1" t="s">
        <v>8</v>
      </c>
      <c r="B298" s="1"/>
      <c r="C298" s="1">
        <v>1780</v>
      </c>
      <c r="D298" s="1">
        <v>-113.61</v>
      </c>
      <c r="E298" s="1">
        <v>70</v>
      </c>
      <c r="F298" s="1">
        <v>225</v>
      </c>
      <c r="G298" s="1">
        <v>45</v>
      </c>
      <c r="H298" s="1">
        <v>4.5455</v>
      </c>
      <c r="I298" s="1">
        <v>4.9091</v>
      </c>
      <c r="J298" s="1">
        <v>5.6522</v>
      </c>
      <c r="K298" s="1">
        <v>2</v>
      </c>
      <c r="L298" s="1"/>
      <c r="M298" s="1"/>
      <c r="N298" s="1"/>
      <c r="O298" s="1"/>
      <c r="P298" s="1">
        <v>1.1304</v>
      </c>
      <c r="Q298" s="1">
        <v>211.3</v>
      </c>
      <c r="R298" s="1">
        <v>145.65</v>
      </c>
      <c r="S298" s="1"/>
      <c r="T298" s="1"/>
      <c r="U298" s="1">
        <f t="shared" si="7"/>
        <v>715.1872</v>
      </c>
      <c r="V298" s="1">
        <f t="shared" si="8"/>
        <v>951.2028000000001</v>
      </c>
      <c r="W298" s="1">
        <f t="shared" si="9"/>
        <v>1666.39</v>
      </c>
      <c r="X298" s="1" t="s">
        <v>8</v>
      </c>
      <c r="Y298" s="1"/>
    </row>
    <row r="299" spans="1:25" ht="12.75">
      <c r="A299" s="1" t="s">
        <v>9</v>
      </c>
      <c r="B299" s="1"/>
      <c r="C299" s="1">
        <v>800</v>
      </c>
      <c r="D299" s="1">
        <v>-363.62</v>
      </c>
      <c r="E299" s="1">
        <v>70</v>
      </c>
      <c r="F299" s="1">
        <v>225</v>
      </c>
      <c r="G299" s="1">
        <v>45</v>
      </c>
      <c r="H299" s="1">
        <v>4.5455</v>
      </c>
      <c r="I299" s="1">
        <v>4.9091</v>
      </c>
      <c r="J299" s="1">
        <v>5.6522</v>
      </c>
      <c r="K299" s="1">
        <v>2</v>
      </c>
      <c r="L299" s="1"/>
      <c r="M299" s="1"/>
      <c r="N299" s="1"/>
      <c r="O299" s="1"/>
      <c r="P299" s="1">
        <v>1.1304</v>
      </c>
      <c r="Q299" s="1">
        <v>211.3</v>
      </c>
      <c r="R299" s="1">
        <v>145.65</v>
      </c>
      <c r="S299" s="1"/>
      <c r="T299" s="1"/>
      <c r="U299" s="1">
        <f t="shared" si="7"/>
        <v>715.1872</v>
      </c>
      <c r="V299" s="1">
        <f t="shared" si="8"/>
        <v>-278.80719999999997</v>
      </c>
      <c r="W299" s="1">
        <f t="shared" si="9"/>
        <v>436.38</v>
      </c>
      <c r="X299" s="1" t="s">
        <v>9</v>
      </c>
      <c r="Y299" s="1"/>
    </row>
    <row r="300" spans="1:25" ht="12.75">
      <c r="A300" s="1" t="s">
        <v>10</v>
      </c>
      <c r="B300" s="1"/>
      <c r="C300" s="1">
        <v>1000</v>
      </c>
      <c r="D300" s="1">
        <v>36.3874</v>
      </c>
      <c r="E300" s="1">
        <v>70</v>
      </c>
      <c r="F300" s="1">
        <v>225</v>
      </c>
      <c r="G300" s="1">
        <v>45</v>
      </c>
      <c r="H300" s="1">
        <v>4.5455</v>
      </c>
      <c r="I300" s="1">
        <v>4.9091</v>
      </c>
      <c r="J300" s="1">
        <v>5.6522</v>
      </c>
      <c r="K300" s="1">
        <v>2</v>
      </c>
      <c r="L300" s="1"/>
      <c r="M300" s="1"/>
      <c r="N300" s="1"/>
      <c r="O300" s="1"/>
      <c r="P300" s="1">
        <v>1.1304</v>
      </c>
      <c r="Q300" s="1">
        <v>211.3</v>
      </c>
      <c r="R300" s="1">
        <v>145.65</v>
      </c>
      <c r="S300" s="1"/>
      <c r="T300" s="1"/>
      <c r="U300" s="1">
        <f t="shared" si="7"/>
        <v>715.1872</v>
      </c>
      <c r="V300" s="1">
        <f t="shared" si="8"/>
        <v>321.2002000000001</v>
      </c>
      <c r="W300" s="1">
        <f t="shared" si="9"/>
        <v>1036.3874</v>
      </c>
      <c r="X300" s="1" t="s">
        <v>10</v>
      </c>
      <c r="Y300" s="1"/>
    </row>
    <row r="301" spans="1:25" ht="12.75">
      <c r="A301" s="1" t="s">
        <v>11</v>
      </c>
      <c r="B301" s="1"/>
      <c r="C301" s="1">
        <v>1080</v>
      </c>
      <c r="D301" s="1">
        <v>586.387</v>
      </c>
      <c r="E301" s="1">
        <v>70</v>
      </c>
      <c r="F301" s="1">
        <v>225</v>
      </c>
      <c r="G301" s="1">
        <v>45</v>
      </c>
      <c r="H301" s="1">
        <v>4.5455</v>
      </c>
      <c r="I301" s="1">
        <v>4.9091</v>
      </c>
      <c r="J301" s="1">
        <v>5.6522</v>
      </c>
      <c r="K301" s="1">
        <v>2</v>
      </c>
      <c r="L301" s="1"/>
      <c r="M301" s="1"/>
      <c r="N301" s="1"/>
      <c r="O301" s="1"/>
      <c r="P301" s="1">
        <v>1.1304</v>
      </c>
      <c r="Q301" s="1">
        <v>211.3</v>
      </c>
      <c r="R301" s="1">
        <v>145.65</v>
      </c>
      <c r="S301" s="1"/>
      <c r="T301" s="1"/>
      <c r="U301" s="1">
        <f t="shared" si="7"/>
        <v>715.1872</v>
      </c>
      <c r="V301" s="1">
        <f t="shared" si="8"/>
        <v>951.1998</v>
      </c>
      <c r="W301" s="1">
        <f t="shared" si="9"/>
        <v>1666.387</v>
      </c>
      <c r="X301" s="1" t="s">
        <v>11</v>
      </c>
      <c r="Y301" s="1"/>
    </row>
    <row r="302" spans="1:25" ht="12.75">
      <c r="A302" s="1" t="s">
        <v>12</v>
      </c>
      <c r="B302" s="1"/>
      <c r="C302" s="1">
        <v>1080</v>
      </c>
      <c r="D302" s="1">
        <v>586.387</v>
      </c>
      <c r="E302" s="1">
        <v>70</v>
      </c>
      <c r="F302" s="1">
        <v>225</v>
      </c>
      <c r="G302" s="1">
        <v>45</v>
      </c>
      <c r="H302" s="1">
        <v>4.5455</v>
      </c>
      <c r="I302" s="1">
        <v>4.9091</v>
      </c>
      <c r="J302" s="1">
        <v>5.6522</v>
      </c>
      <c r="K302" s="1">
        <v>2</v>
      </c>
      <c r="L302" s="1"/>
      <c r="M302" s="1"/>
      <c r="N302" s="1"/>
      <c r="O302" s="1"/>
      <c r="P302" s="1">
        <v>1.1304</v>
      </c>
      <c r="Q302" s="1">
        <v>211.3</v>
      </c>
      <c r="R302" s="1">
        <v>145.65</v>
      </c>
      <c r="S302" s="1"/>
      <c r="T302" s="1"/>
      <c r="U302" s="1">
        <f t="shared" si="7"/>
        <v>715.1872</v>
      </c>
      <c r="V302" s="1">
        <f t="shared" si="8"/>
        <v>951.1998</v>
      </c>
      <c r="W302" s="1">
        <f t="shared" si="9"/>
        <v>1666.387</v>
      </c>
      <c r="X302" s="1" t="s">
        <v>12</v>
      </c>
      <c r="Y302" s="1"/>
    </row>
    <row r="303" spans="1:25" ht="12.75">
      <c r="A303" s="1" t="s">
        <v>18</v>
      </c>
      <c r="B303" s="1"/>
      <c r="C303" s="1">
        <v>100</v>
      </c>
      <c r="D303" s="1">
        <v>1586.39</v>
      </c>
      <c r="E303" s="1">
        <v>70</v>
      </c>
      <c r="F303" s="1">
        <v>225</v>
      </c>
      <c r="G303" s="1">
        <v>45</v>
      </c>
      <c r="H303" s="1">
        <v>4.5455</v>
      </c>
      <c r="I303" s="1">
        <v>4.9091</v>
      </c>
      <c r="J303" s="1">
        <v>5.6522</v>
      </c>
      <c r="K303" s="1">
        <v>2</v>
      </c>
      <c r="L303" s="1"/>
      <c r="M303" s="1"/>
      <c r="N303" s="1"/>
      <c r="O303" s="1"/>
      <c r="P303" s="1">
        <v>1.1304</v>
      </c>
      <c r="Q303" s="1">
        <v>211.3</v>
      </c>
      <c r="R303" s="1">
        <v>145.65</v>
      </c>
      <c r="S303" s="1"/>
      <c r="T303" s="1"/>
      <c r="U303" s="1">
        <f t="shared" si="7"/>
        <v>715.1872</v>
      </c>
      <c r="V303" s="1">
        <f t="shared" si="8"/>
        <v>971.2028000000001</v>
      </c>
      <c r="W303" s="1">
        <f t="shared" si="9"/>
        <v>1686.39</v>
      </c>
      <c r="X303" s="1" t="s">
        <v>18</v>
      </c>
      <c r="Y303" s="1"/>
    </row>
    <row r="304" spans="1:25" ht="12.75">
      <c r="A304" s="1" t="s">
        <v>13</v>
      </c>
      <c r="B304" s="1"/>
      <c r="C304" s="1">
        <v>1000</v>
      </c>
      <c r="D304" s="1">
        <v>-136.1</v>
      </c>
      <c r="E304" s="1">
        <v>35</v>
      </c>
      <c r="F304" s="1">
        <v>112.5</v>
      </c>
      <c r="G304" s="1">
        <v>45</v>
      </c>
      <c r="H304" s="1">
        <v>4.5455</v>
      </c>
      <c r="I304" s="1">
        <v>4.9091</v>
      </c>
      <c r="J304" s="1">
        <v>5.6522</v>
      </c>
      <c r="K304" s="1">
        <v>2</v>
      </c>
      <c r="L304" s="1"/>
      <c r="M304" s="1"/>
      <c r="N304" s="1"/>
      <c r="O304" s="1"/>
      <c r="P304" s="1">
        <v>1.1304</v>
      </c>
      <c r="Q304" s="1">
        <v>211.3</v>
      </c>
      <c r="R304" s="1">
        <v>145.65</v>
      </c>
      <c r="S304" s="1"/>
      <c r="T304" s="1"/>
      <c r="U304" s="1">
        <f t="shared" si="7"/>
        <v>567.6872</v>
      </c>
      <c r="V304" s="1">
        <f t="shared" si="8"/>
        <v>296.2128</v>
      </c>
      <c r="W304" s="1">
        <f t="shared" si="9"/>
        <v>863.9</v>
      </c>
      <c r="X304" s="1" t="s">
        <v>13</v>
      </c>
      <c r="Y304" s="1"/>
    </row>
    <row r="305" spans="1:25" ht="12.75">
      <c r="A305" s="1" t="s">
        <v>14</v>
      </c>
      <c r="B305" s="1"/>
      <c r="C305" s="1">
        <v>1200</v>
      </c>
      <c r="D305" s="1">
        <v>-456.91</v>
      </c>
      <c r="E305" s="1">
        <v>70</v>
      </c>
      <c r="F305" s="1">
        <v>225</v>
      </c>
      <c r="G305" s="1">
        <v>45</v>
      </c>
      <c r="H305" s="1">
        <v>4.5455</v>
      </c>
      <c r="I305" s="1">
        <v>4.9091</v>
      </c>
      <c r="J305" s="1">
        <v>5.6522</v>
      </c>
      <c r="K305" s="1">
        <v>2</v>
      </c>
      <c r="L305" s="1"/>
      <c r="M305" s="1"/>
      <c r="N305" s="1"/>
      <c r="O305" s="1"/>
      <c r="P305" s="1">
        <v>1.1304</v>
      </c>
      <c r="Q305" s="1">
        <v>211.3</v>
      </c>
      <c r="R305" s="1">
        <v>145.65</v>
      </c>
      <c r="S305" s="1"/>
      <c r="T305" s="1"/>
      <c r="U305" s="1">
        <f t="shared" si="7"/>
        <v>715.1872</v>
      </c>
      <c r="V305" s="1">
        <f t="shared" si="8"/>
        <v>27.902799999999957</v>
      </c>
      <c r="W305" s="1">
        <f t="shared" si="9"/>
        <v>743.0899999999999</v>
      </c>
      <c r="X305" s="1" t="s">
        <v>14</v>
      </c>
      <c r="Y305" s="1"/>
    </row>
    <row r="306" spans="1:25" ht="12.75">
      <c r="A306" s="1" t="s">
        <v>15</v>
      </c>
      <c r="B306" s="1"/>
      <c r="C306" s="1">
        <v>1100</v>
      </c>
      <c r="D306" s="1">
        <v>586.387</v>
      </c>
      <c r="E306" s="1">
        <v>70</v>
      </c>
      <c r="F306" s="1">
        <v>225</v>
      </c>
      <c r="G306" s="1">
        <v>45</v>
      </c>
      <c r="H306" s="1">
        <v>4.5455</v>
      </c>
      <c r="I306" s="1">
        <v>4.9091</v>
      </c>
      <c r="J306" s="1">
        <v>5.6522</v>
      </c>
      <c r="K306" s="1">
        <v>2</v>
      </c>
      <c r="L306" s="1"/>
      <c r="M306" s="1"/>
      <c r="N306" s="1"/>
      <c r="O306" s="1"/>
      <c r="P306" s="1">
        <v>1.1304</v>
      </c>
      <c r="Q306" s="1">
        <v>211.3</v>
      </c>
      <c r="R306" s="1">
        <v>145.65</v>
      </c>
      <c r="S306" s="1"/>
      <c r="T306" s="1"/>
      <c r="U306" s="1">
        <f t="shared" si="7"/>
        <v>715.1872</v>
      </c>
      <c r="V306" s="1">
        <f t="shared" si="8"/>
        <v>971.1998</v>
      </c>
      <c r="W306" s="1">
        <f t="shared" si="9"/>
        <v>1686.387</v>
      </c>
      <c r="X306" s="1" t="s">
        <v>15</v>
      </c>
      <c r="Y306" s="1"/>
    </row>
    <row r="307" spans="1:25" ht="12.75">
      <c r="A307" s="1" t="s">
        <v>16</v>
      </c>
      <c r="B307" s="1"/>
      <c r="C307" s="1">
        <v>1250</v>
      </c>
      <c r="D307" s="1">
        <v>586.387</v>
      </c>
      <c r="E307" s="1">
        <v>70</v>
      </c>
      <c r="F307" s="1">
        <v>225</v>
      </c>
      <c r="G307" s="1">
        <v>45</v>
      </c>
      <c r="H307" s="1">
        <v>4.5455</v>
      </c>
      <c r="I307" s="1">
        <v>4.9091</v>
      </c>
      <c r="J307" s="1">
        <v>5.6522</v>
      </c>
      <c r="K307" s="1">
        <v>2</v>
      </c>
      <c r="L307" s="1"/>
      <c r="M307" s="1"/>
      <c r="N307" s="1"/>
      <c r="O307" s="1"/>
      <c r="P307" s="1">
        <v>1.1304</v>
      </c>
      <c r="Q307" s="1">
        <v>211.3</v>
      </c>
      <c r="R307" s="1">
        <v>145.65</v>
      </c>
      <c r="S307" s="1"/>
      <c r="T307" s="1"/>
      <c r="U307" s="1">
        <f t="shared" si="7"/>
        <v>715.1872</v>
      </c>
      <c r="V307" s="1">
        <f t="shared" si="8"/>
        <v>1121.1997999999999</v>
      </c>
      <c r="W307" s="1">
        <f t="shared" si="9"/>
        <v>1836.387</v>
      </c>
      <c r="X307" s="1" t="s">
        <v>16</v>
      </c>
      <c r="Y307" s="1"/>
    </row>
    <row r="308" spans="1:25" ht="12.75">
      <c r="A308" s="1" t="s">
        <v>17</v>
      </c>
      <c r="B308" s="1"/>
      <c r="C308" s="1">
        <v>1400</v>
      </c>
      <c r="D308" s="1">
        <v>336.387</v>
      </c>
      <c r="E308" s="1">
        <v>70</v>
      </c>
      <c r="F308" s="1">
        <v>225</v>
      </c>
      <c r="G308" s="1">
        <v>45</v>
      </c>
      <c r="H308" s="1">
        <v>4.5455</v>
      </c>
      <c r="I308" s="1">
        <v>4.9091</v>
      </c>
      <c r="J308" s="1">
        <v>5.6522</v>
      </c>
      <c r="K308" s="1">
        <v>2</v>
      </c>
      <c r="L308" s="1"/>
      <c r="M308" s="1"/>
      <c r="N308" s="1"/>
      <c r="O308" s="1"/>
      <c r="P308" s="1">
        <v>1.1304</v>
      </c>
      <c r="Q308" s="1">
        <v>211.3</v>
      </c>
      <c r="R308" s="1">
        <v>145.65</v>
      </c>
      <c r="S308" s="1"/>
      <c r="T308" s="1"/>
      <c r="U308" s="1">
        <f t="shared" si="7"/>
        <v>715.1872</v>
      </c>
      <c r="V308" s="1">
        <f t="shared" si="8"/>
        <v>1021.1998</v>
      </c>
      <c r="W308" s="1">
        <f t="shared" si="9"/>
        <v>1736.387</v>
      </c>
      <c r="X308" s="1" t="s">
        <v>17</v>
      </c>
      <c r="Y308" s="1"/>
    </row>
    <row r="309" spans="1:25" ht="12.75">
      <c r="A309" s="1" t="s">
        <v>19</v>
      </c>
      <c r="B309" s="1"/>
      <c r="C309" s="1">
        <v>1080</v>
      </c>
      <c r="D309" s="1">
        <v>586.387</v>
      </c>
      <c r="E309" s="1">
        <v>70</v>
      </c>
      <c r="F309" s="1">
        <v>225</v>
      </c>
      <c r="G309" s="1">
        <v>45</v>
      </c>
      <c r="H309" s="1">
        <v>4.5455</v>
      </c>
      <c r="I309" s="1">
        <v>4.9091</v>
      </c>
      <c r="J309" s="1">
        <v>5.6522</v>
      </c>
      <c r="K309" s="1">
        <v>2</v>
      </c>
      <c r="L309" s="1"/>
      <c r="M309" s="1"/>
      <c r="N309" s="1"/>
      <c r="O309" s="1"/>
      <c r="P309" s="1">
        <v>1.1304</v>
      </c>
      <c r="Q309" s="1">
        <v>211.3</v>
      </c>
      <c r="R309" s="1">
        <v>145.65</v>
      </c>
      <c r="S309" s="1"/>
      <c r="T309" s="1"/>
      <c r="U309" s="1">
        <f t="shared" si="7"/>
        <v>715.1872</v>
      </c>
      <c r="V309" s="1">
        <f t="shared" si="8"/>
        <v>951.1998</v>
      </c>
      <c r="W309" s="1">
        <f t="shared" si="9"/>
        <v>1666.387</v>
      </c>
      <c r="X309" s="1" t="s">
        <v>19</v>
      </c>
      <c r="Y309" s="1"/>
    </row>
    <row r="310" spans="1:25" ht="12.75">
      <c r="A310" s="1" t="s">
        <v>20</v>
      </c>
      <c r="B310" s="1"/>
      <c r="C310" s="1">
        <v>2700</v>
      </c>
      <c r="D310" s="1">
        <v>-963.61</v>
      </c>
      <c r="E310" s="1">
        <v>70</v>
      </c>
      <c r="F310" s="1">
        <v>225</v>
      </c>
      <c r="G310" s="1">
        <v>45</v>
      </c>
      <c r="H310" s="1">
        <v>4.5455</v>
      </c>
      <c r="I310" s="1">
        <v>4.9091</v>
      </c>
      <c r="J310" s="1">
        <v>5.6522</v>
      </c>
      <c r="K310" s="1">
        <v>2</v>
      </c>
      <c r="L310" s="1"/>
      <c r="M310" s="1"/>
      <c r="N310" s="1"/>
      <c r="O310" s="1"/>
      <c r="P310" s="1">
        <v>1.1304</v>
      </c>
      <c r="Q310" s="1">
        <v>211.3</v>
      </c>
      <c r="R310" s="1">
        <v>145.65</v>
      </c>
      <c r="S310" s="1"/>
      <c r="T310" s="1"/>
      <c r="U310" s="1">
        <f t="shared" si="7"/>
        <v>715.1872</v>
      </c>
      <c r="V310" s="1">
        <f t="shared" si="8"/>
        <v>1021.2027999999999</v>
      </c>
      <c r="W310" s="1">
        <f t="shared" si="9"/>
        <v>1736.3899999999999</v>
      </c>
      <c r="X310" s="1" t="s">
        <v>20</v>
      </c>
      <c r="Y310" s="1"/>
    </row>
    <row r="311" spans="1:25" ht="12.75">
      <c r="A311" s="1" t="s">
        <v>21</v>
      </c>
      <c r="B311" s="1"/>
      <c r="C311" s="1">
        <v>1500</v>
      </c>
      <c r="D311" s="1">
        <v>333.897</v>
      </c>
      <c r="E311" s="1">
        <v>35</v>
      </c>
      <c r="F311" s="1">
        <v>112.5</v>
      </c>
      <c r="G311" s="1">
        <v>45</v>
      </c>
      <c r="H311" s="1">
        <v>4.5455</v>
      </c>
      <c r="I311" s="1">
        <v>4.9091</v>
      </c>
      <c r="J311" s="1">
        <v>5.6522</v>
      </c>
      <c r="K311" s="1">
        <v>2</v>
      </c>
      <c r="L311" s="1"/>
      <c r="M311" s="1"/>
      <c r="N311" s="1"/>
      <c r="O311" s="1"/>
      <c r="P311" s="1">
        <v>1.1304</v>
      </c>
      <c r="Q311" s="1">
        <v>211.3</v>
      </c>
      <c r="R311" s="1">
        <v>145.65</v>
      </c>
      <c r="S311" s="1"/>
      <c r="T311" s="1"/>
      <c r="U311" s="1">
        <f t="shared" si="7"/>
        <v>567.6872</v>
      </c>
      <c r="V311" s="1">
        <f t="shared" si="8"/>
        <v>1266.2098</v>
      </c>
      <c r="W311" s="1">
        <f t="shared" si="9"/>
        <v>1833.897</v>
      </c>
      <c r="X311" s="1" t="s">
        <v>21</v>
      </c>
      <c r="Y311" s="1"/>
    </row>
    <row r="312" spans="1:25" ht="12.75">
      <c r="A312" s="1" t="s">
        <v>22</v>
      </c>
      <c r="B312" s="1"/>
      <c r="C312" s="1">
        <v>1530</v>
      </c>
      <c r="D312" s="1">
        <v>136.387</v>
      </c>
      <c r="E312" s="1">
        <v>70</v>
      </c>
      <c r="F312" s="1">
        <v>225</v>
      </c>
      <c r="G312" s="1">
        <v>45</v>
      </c>
      <c r="H312" s="1">
        <v>4.5455</v>
      </c>
      <c r="I312" s="1">
        <v>4.9091</v>
      </c>
      <c r="J312" s="1">
        <v>5.6522</v>
      </c>
      <c r="K312" s="1">
        <v>2</v>
      </c>
      <c r="L312" s="1"/>
      <c r="M312" s="1"/>
      <c r="N312" s="1"/>
      <c r="O312" s="1"/>
      <c r="P312" s="1">
        <v>1.1304</v>
      </c>
      <c r="Q312" s="1">
        <v>211.3</v>
      </c>
      <c r="R312" s="1">
        <v>145.65</v>
      </c>
      <c r="S312" s="1"/>
      <c r="T312" s="1"/>
      <c r="U312" s="1">
        <f t="shared" si="7"/>
        <v>715.1872</v>
      </c>
      <c r="V312" s="1">
        <f t="shared" si="8"/>
        <v>951.1998</v>
      </c>
      <c r="W312" s="1">
        <f t="shared" si="9"/>
        <v>1666.387</v>
      </c>
      <c r="X312" s="1" t="s">
        <v>22</v>
      </c>
      <c r="Y312" s="1"/>
    </row>
    <row r="313" spans="1:25" ht="12.75">
      <c r="A313" s="1" t="s">
        <v>23</v>
      </c>
      <c r="B313" s="1"/>
      <c r="C313" s="1">
        <v>1080</v>
      </c>
      <c r="D313" s="1">
        <v>586.387</v>
      </c>
      <c r="E313" s="1">
        <v>70</v>
      </c>
      <c r="F313" s="1">
        <v>225</v>
      </c>
      <c r="G313" s="1">
        <v>45</v>
      </c>
      <c r="H313" s="1">
        <v>4.5455</v>
      </c>
      <c r="I313" s="1">
        <v>4.9091</v>
      </c>
      <c r="J313" s="1">
        <v>5.6522</v>
      </c>
      <c r="K313" s="1">
        <v>2</v>
      </c>
      <c r="L313" s="1"/>
      <c r="M313" s="1"/>
      <c r="N313" s="1"/>
      <c r="O313" s="1"/>
      <c r="P313" s="1">
        <v>1.1304</v>
      </c>
      <c r="Q313" s="1">
        <v>211.3</v>
      </c>
      <c r="R313" s="1">
        <v>145.65</v>
      </c>
      <c r="S313" s="1"/>
      <c r="T313" s="1"/>
      <c r="U313" s="1">
        <f t="shared" si="7"/>
        <v>715.1872</v>
      </c>
      <c r="V313" s="1">
        <f t="shared" si="8"/>
        <v>951.1998</v>
      </c>
      <c r="W313" s="1">
        <f t="shared" si="9"/>
        <v>1666.387</v>
      </c>
      <c r="X313" s="1" t="s">
        <v>23</v>
      </c>
      <c r="Y313" s="1"/>
    </row>
    <row r="314" spans="1:2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>
      <c r="A315" s="1" t="s">
        <v>50</v>
      </c>
      <c r="B315" s="1"/>
      <c r="C315" s="1">
        <f>+C291+C292+C293+C294+C295+C296+C297+C298+C299+C300+C301+C302+C303+C304+C305+C306+C307+C308+C309+C310+C311+C312+C313</f>
        <v>28280</v>
      </c>
      <c r="D315" s="1">
        <f>+D291+D292+D293+D294+D295+D296+D297+D298+D299+D300+D301+D302+D303+D304+D305+D306+D307+D308+D309+D310+D311+D312+D313+D314</f>
        <v>5802.3580999999995</v>
      </c>
      <c r="E315" s="1">
        <v>1540</v>
      </c>
      <c r="F315" s="1">
        <v>4950</v>
      </c>
      <c r="G315" s="1">
        <f>+G291+G292+G293+G294+G295+G296+G297+G298+G299+G300+G301+G302+G303+G304+G305+G306+G307+G308+G309+G310+G311+G312+G313</f>
        <v>1035</v>
      </c>
      <c r="H315" s="1">
        <v>100</v>
      </c>
      <c r="I315" s="1">
        <v>108</v>
      </c>
      <c r="J315" s="1">
        <v>130</v>
      </c>
      <c r="K315" s="1">
        <v>46</v>
      </c>
      <c r="L315" s="1"/>
      <c r="M315" s="1"/>
      <c r="N315" s="1"/>
      <c r="O315" s="1"/>
      <c r="P315" s="1">
        <v>26</v>
      </c>
      <c r="Q315" s="1">
        <v>4860</v>
      </c>
      <c r="R315" s="1">
        <v>3350</v>
      </c>
      <c r="S315" s="1"/>
      <c r="T315" s="1"/>
      <c r="U315" s="1">
        <f>+U291+U292+U293+U294+U295+U296+U297+U298+U299+U300+U301+U302+U303+U304+U305+U306+U307+U308+U309+U310+U311+U312+U313+U314</f>
        <v>16154.312075889333</v>
      </c>
      <c r="V315" s="1">
        <f>+V291+V292+V293+V294+V295+V296+V297+V298+V299+V300+V301+V302+V303+V304+V305+V306+V307+V308+V309+V310+V311+V312+V313+V314</f>
        <v>17928.04602411067</v>
      </c>
      <c r="W315" s="1">
        <f>+W291+W292+W293+W294+W295+W296+W297+W298+W299+W300+W301+W302+W303+W304+W305+W306+W307+W308+W309+W310+W311+W312+W313</f>
        <v>34082.35809999999</v>
      </c>
      <c r="X315" s="1"/>
    </row>
    <row r="316" ht="12.75">
      <c r="V316">
        <f>+E315+F315+G315+H315+I315+J315+K315+L315+M315+N315+O315+P315+Q315+R315+S315+T315</f>
        <v>16145</v>
      </c>
    </row>
    <row r="319" spans="3:8" ht="12.75">
      <c r="C319" s="9">
        <v>40578</v>
      </c>
      <c r="D319" s="9">
        <v>40582</v>
      </c>
      <c r="E319" s="9">
        <v>40584</v>
      </c>
      <c r="F319" s="9">
        <v>40588</v>
      </c>
      <c r="G319" s="9">
        <v>40590</v>
      </c>
      <c r="H319" s="9">
        <v>40606</v>
      </c>
    </row>
    <row r="320" spans="1:21" ht="12.75">
      <c r="A320" t="s">
        <v>96</v>
      </c>
      <c r="C320">
        <v>500</v>
      </c>
      <c r="R320" t="s">
        <v>43</v>
      </c>
      <c r="S320" t="s">
        <v>98</v>
      </c>
      <c r="U320">
        <v>26</v>
      </c>
    </row>
    <row r="321" spans="1:21" ht="12.75">
      <c r="A321" t="s">
        <v>97</v>
      </c>
      <c r="C321">
        <v>100</v>
      </c>
      <c r="S321" t="s">
        <v>111</v>
      </c>
      <c r="U321">
        <v>150</v>
      </c>
    </row>
    <row r="322" spans="1:4" ht="12.75">
      <c r="A322" t="s">
        <v>99</v>
      </c>
      <c r="D322">
        <v>500</v>
      </c>
    </row>
    <row r="323" spans="1:4" ht="12.75">
      <c r="A323" t="s">
        <v>100</v>
      </c>
      <c r="D323">
        <v>1080</v>
      </c>
    </row>
    <row r="324" spans="1:4" ht="12.75">
      <c r="A324" t="s">
        <v>101</v>
      </c>
      <c r="D324">
        <v>1000</v>
      </c>
    </row>
    <row r="325" spans="1:4" ht="12.75">
      <c r="A325" t="s">
        <v>102</v>
      </c>
      <c r="D325">
        <v>80</v>
      </c>
    </row>
    <row r="326" spans="1:5" ht="12.75">
      <c r="A326" t="s">
        <v>103</v>
      </c>
      <c r="E326">
        <v>1530</v>
      </c>
    </row>
    <row r="327" spans="1:5" ht="12.75">
      <c r="A327" t="s">
        <v>104</v>
      </c>
      <c r="E327">
        <v>1080</v>
      </c>
    </row>
    <row r="328" spans="1:5" ht="12.75">
      <c r="A328" t="s">
        <v>105</v>
      </c>
      <c r="E328">
        <v>1200</v>
      </c>
    </row>
    <row r="329" spans="1:5" ht="12.75">
      <c r="A329" t="s">
        <v>106</v>
      </c>
      <c r="E329">
        <v>1000</v>
      </c>
    </row>
    <row r="330" spans="1:5" ht="12.75">
      <c r="A330" t="s">
        <v>107</v>
      </c>
      <c r="E330">
        <v>800</v>
      </c>
    </row>
    <row r="331" spans="1:6" ht="12.75">
      <c r="A331" t="s">
        <v>108</v>
      </c>
      <c r="F331">
        <v>800</v>
      </c>
    </row>
    <row r="332" spans="1:7" ht="12.75">
      <c r="A332" t="s">
        <v>109</v>
      </c>
      <c r="G332">
        <v>1700</v>
      </c>
    </row>
    <row r="333" spans="1:7" ht="12.75">
      <c r="A333" t="s">
        <v>110</v>
      </c>
      <c r="G333">
        <v>1100</v>
      </c>
    </row>
    <row r="334" spans="1:8" ht="12.75">
      <c r="A334" t="s">
        <v>112</v>
      </c>
      <c r="H334">
        <v>500</v>
      </c>
    </row>
    <row r="339" ht="20.25">
      <c r="J339" s="8" t="s">
        <v>113</v>
      </c>
    </row>
    <row r="342" spans="1:24" ht="12.75">
      <c r="A342" s="1" t="s">
        <v>0</v>
      </c>
      <c r="B342" s="1"/>
      <c r="C342" s="1" t="s">
        <v>50</v>
      </c>
      <c r="D342" s="1" t="s">
        <v>52</v>
      </c>
      <c r="E342" s="1" t="s">
        <v>24</v>
      </c>
      <c r="F342" s="1" t="s">
        <v>26</v>
      </c>
      <c r="G342" s="1" t="s">
        <v>27</v>
      </c>
      <c r="H342" s="1" t="s">
        <v>29</v>
      </c>
      <c r="I342" s="1" t="s">
        <v>31</v>
      </c>
      <c r="J342" s="1" t="s">
        <v>33</v>
      </c>
      <c r="K342" s="1" t="s">
        <v>34</v>
      </c>
      <c r="L342" s="1" t="s">
        <v>36</v>
      </c>
      <c r="M342" s="1" t="s">
        <v>38</v>
      </c>
      <c r="N342" s="1"/>
      <c r="O342" s="1" t="s">
        <v>41</v>
      </c>
      <c r="P342" s="1" t="s">
        <v>43</v>
      </c>
      <c r="Q342" s="1" t="s">
        <v>44</v>
      </c>
      <c r="R342" s="1"/>
      <c r="S342" s="1" t="s">
        <v>47</v>
      </c>
      <c r="T342" s="1"/>
      <c r="U342" s="1" t="s">
        <v>58</v>
      </c>
      <c r="V342" s="1" t="s">
        <v>52</v>
      </c>
      <c r="W342" s="6" t="s">
        <v>94</v>
      </c>
      <c r="X342" s="1"/>
    </row>
    <row r="343" spans="1:24" ht="12.75">
      <c r="A343" s="1"/>
      <c r="B343" s="1"/>
      <c r="C343" s="1" t="s">
        <v>51</v>
      </c>
      <c r="D343" s="1" t="s">
        <v>92</v>
      </c>
      <c r="E343" s="1" t="s">
        <v>25</v>
      </c>
      <c r="F343" s="1"/>
      <c r="G343" s="1" t="s">
        <v>28</v>
      </c>
      <c r="H343" s="1" t="s">
        <v>30</v>
      </c>
      <c r="I343" s="1" t="s">
        <v>32</v>
      </c>
      <c r="J343" s="1"/>
      <c r="K343" s="1" t="s">
        <v>35</v>
      </c>
      <c r="L343" s="1" t="s">
        <v>37</v>
      </c>
      <c r="M343" s="1" t="s">
        <v>39</v>
      </c>
      <c r="N343" s="1" t="s">
        <v>40</v>
      </c>
      <c r="O343" s="1" t="s">
        <v>42</v>
      </c>
      <c r="P343" s="1"/>
      <c r="Q343" s="1" t="s">
        <v>45</v>
      </c>
      <c r="R343" s="1" t="s">
        <v>46</v>
      </c>
      <c r="S343" s="1" t="s">
        <v>48</v>
      </c>
      <c r="T343" s="1" t="s">
        <v>49</v>
      </c>
      <c r="U343" s="1" t="s">
        <v>60</v>
      </c>
      <c r="V343" s="1" t="s">
        <v>114</v>
      </c>
      <c r="W343" s="6" t="s">
        <v>95</v>
      </c>
      <c r="X343" s="1"/>
    </row>
    <row r="344" spans="1:25" ht="12.75">
      <c r="A344" s="1" t="s">
        <v>1</v>
      </c>
      <c r="B344" s="1"/>
      <c r="C344" s="1">
        <v>1100</v>
      </c>
      <c r="D344" s="1">
        <v>971.187</v>
      </c>
      <c r="E344" s="1"/>
      <c r="F344" s="1"/>
      <c r="G344" s="1">
        <f>+G368/23</f>
        <v>45</v>
      </c>
      <c r="H344" s="1">
        <f>+H368/23</f>
        <v>4.3478260869565215</v>
      </c>
      <c r="I344" s="1">
        <f>+I368/23</f>
        <v>5.608695652173913</v>
      </c>
      <c r="J344" s="1">
        <f>+J368/23</f>
        <v>2.9130434782608696</v>
      </c>
      <c r="K344" s="1"/>
      <c r="L344" s="1"/>
      <c r="M344" s="1"/>
      <c r="N344" s="1"/>
      <c r="O344" s="1"/>
      <c r="P344" s="1">
        <f>+P368/23</f>
        <v>6.521739130434782</v>
      </c>
      <c r="Q344" s="1"/>
      <c r="R344" s="1"/>
      <c r="S344" s="1"/>
      <c r="T344" s="1"/>
      <c r="U344" s="1">
        <f aca="true" t="shared" si="10" ref="U344:U366">+E344+F344+G344+H344+I344+J344+K344+L344+M344+N344+O344+P344+Q344+R344+S344+T344</f>
        <v>64.3913043478261</v>
      </c>
      <c r="V344" s="1">
        <f aca="true" t="shared" si="11" ref="V344:V366">+D344-U344</f>
        <v>906.7956956521739</v>
      </c>
      <c r="W344" s="1"/>
      <c r="X344" s="10" t="s">
        <v>1</v>
      </c>
      <c r="Y344" s="1"/>
    </row>
    <row r="345" spans="1:25" ht="12.75">
      <c r="A345" s="1" t="s">
        <v>2</v>
      </c>
      <c r="B345" s="1"/>
      <c r="C345" s="1">
        <v>1000</v>
      </c>
      <c r="D345" s="1">
        <v>571.199</v>
      </c>
      <c r="E345" s="1"/>
      <c r="F345" s="1"/>
      <c r="G345" s="1">
        <v>45</v>
      </c>
      <c r="H345" s="1">
        <v>4.3478</v>
      </c>
      <c r="I345" s="1">
        <v>5.6087</v>
      </c>
      <c r="J345" s="1">
        <v>2.913</v>
      </c>
      <c r="K345" s="1"/>
      <c r="L345" s="1"/>
      <c r="M345" s="1"/>
      <c r="N345" s="1"/>
      <c r="O345" s="1"/>
      <c r="P345" s="1">
        <v>6.5217</v>
      </c>
      <c r="Q345" s="1"/>
      <c r="R345" s="1"/>
      <c r="S345" s="1"/>
      <c r="T345" s="1"/>
      <c r="U345" s="1">
        <f t="shared" si="10"/>
        <v>64.3912</v>
      </c>
      <c r="V345" s="1">
        <f t="shared" si="11"/>
        <v>506.80779999999993</v>
      </c>
      <c r="W345" s="1"/>
      <c r="X345" s="10" t="s">
        <v>2</v>
      </c>
      <c r="Y345" s="1"/>
    </row>
    <row r="346" spans="1:25" ht="12.75">
      <c r="A346" s="1" t="s">
        <v>3</v>
      </c>
      <c r="B346" s="1"/>
      <c r="C346" s="1">
        <v>1000</v>
      </c>
      <c r="D346" s="1">
        <v>321.2</v>
      </c>
      <c r="E346" s="1"/>
      <c r="F346" s="1"/>
      <c r="G346" s="1">
        <v>45</v>
      </c>
      <c r="H346" s="1">
        <v>4.3478</v>
      </c>
      <c r="I346" s="1">
        <v>5.6087</v>
      </c>
      <c r="J346" s="1">
        <v>2.913</v>
      </c>
      <c r="K346" s="1"/>
      <c r="L346" s="1"/>
      <c r="M346" s="1"/>
      <c r="N346" s="1"/>
      <c r="O346" s="1"/>
      <c r="P346" s="1">
        <v>6.5217</v>
      </c>
      <c r="Q346" s="1"/>
      <c r="R346" s="1"/>
      <c r="S346" s="1"/>
      <c r="T346" s="1"/>
      <c r="U346" s="1">
        <f t="shared" si="10"/>
        <v>64.3912</v>
      </c>
      <c r="V346" s="1">
        <f t="shared" si="11"/>
        <v>256.8088</v>
      </c>
      <c r="W346" s="1"/>
      <c r="X346" s="10" t="s">
        <v>3</v>
      </c>
      <c r="Y346" s="1"/>
    </row>
    <row r="347" spans="1:25" ht="12.75">
      <c r="A347" s="1" t="s">
        <v>4</v>
      </c>
      <c r="B347" s="1"/>
      <c r="C347" s="1">
        <v>1000</v>
      </c>
      <c r="D347" s="1">
        <v>591.2</v>
      </c>
      <c r="E347" s="1"/>
      <c r="F347" s="1"/>
      <c r="G347" s="1">
        <v>45</v>
      </c>
      <c r="H347" s="1">
        <v>4.3478</v>
      </c>
      <c r="I347" s="1">
        <v>5.6087</v>
      </c>
      <c r="J347" s="1">
        <v>2.913</v>
      </c>
      <c r="K347" s="1"/>
      <c r="L347" s="1"/>
      <c r="M347" s="1"/>
      <c r="N347" s="1"/>
      <c r="O347" s="1"/>
      <c r="P347" s="1">
        <v>6.5217</v>
      </c>
      <c r="Q347" s="1"/>
      <c r="R347" s="1"/>
      <c r="S347" s="1"/>
      <c r="T347" s="1"/>
      <c r="U347" s="1">
        <f t="shared" si="10"/>
        <v>64.3912</v>
      </c>
      <c r="V347" s="1">
        <f t="shared" si="11"/>
        <v>526.8088</v>
      </c>
      <c r="W347" s="1"/>
      <c r="X347" s="10" t="s">
        <v>4</v>
      </c>
      <c r="Y347" s="1"/>
    </row>
    <row r="348" spans="1:25" ht="12.75">
      <c r="A348" s="1" t="s">
        <v>5</v>
      </c>
      <c r="B348" s="1"/>
      <c r="C348" s="1">
        <v>1800</v>
      </c>
      <c r="D348" s="1">
        <v>1082.76</v>
      </c>
      <c r="E348" s="1"/>
      <c r="F348" s="1"/>
      <c r="G348" s="1">
        <v>45</v>
      </c>
      <c r="H348" s="1">
        <v>4.3478</v>
      </c>
      <c r="I348" s="1">
        <v>5.6087</v>
      </c>
      <c r="J348" s="1">
        <v>2.913</v>
      </c>
      <c r="K348" s="1"/>
      <c r="L348" s="1"/>
      <c r="M348" s="1"/>
      <c r="N348" s="1"/>
      <c r="O348" s="1"/>
      <c r="P348" s="1">
        <v>6.5217</v>
      </c>
      <c r="Q348" s="1"/>
      <c r="R348" s="1"/>
      <c r="S348" s="1"/>
      <c r="T348" s="1"/>
      <c r="U348" s="1">
        <f t="shared" si="10"/>
        <v>64.3912</v>
      </c>
      <c r="V348" s="1">
        <f t="shared" si="11"/>
        <v>1018.3688</v>
      </c>
      <c r="W348" s="1"/>
      <c r="X348" s="10" t="s">
        <v>5</v>
      </c>
      <c r="Y348" s="1"/>
    </row>
    <row r="349" spans="1:25" ht="12.75">
      <c r="A349" s="1" t="s">
        <v>6</v>
      </c>
      <c r="B349" s="1"/>
      <c r="C349" s="1">
        <v>1500</v>
      </c>
      <c r="D349" s="1">
        <v>821.2</v>
      </c>
      <c r="E349" s="1"/>
      <c r="F349" s="1"/>
      <c r="G349" s="1">
        <v>45</v>
      </c>
      <c r="H349" s="1">
        <v>4.3478</v>
      </c>
      <c r="I349" s="1">
        <v>5.6087</v>
      </c>
      <c r="J349" s="1">
        <v>2.913</v>
      </c>
      <c r="K349" s="1"/>
      <c r="L349" s="1"/>
      <c r="M349" s="1"/>
      <c r="N349" s="1"/>
      <c r="O349" s="1"/>
      <c r="P349" s="1">
        <v>6.5217</v>
      </c>
      <c r="Q349" s="1"/>
      <c r="R349" s="1"/>
      <c r="S349" s="1"/>
      <c r="T349" s="1"/>
      <c r="U349" s="1">
        <f t="shared" si="10"/>
        <v>64.3912</v>
      </c>
      <c r="V349" s="1">
        <f t="shared" si="11"/>
        <v>756.8088</v>
      </c>
      <c r="W349" s="1"/>
      <c r="X349" s="10" t="s">
        <v>6</v>
      </c>
      <c r="Y349" s="1"/>
    </row>
    <row r="350" spans="1:25" ht="12.75">
      <c r="A350" s="1" t="s">
        <v>7</v>
      </c>
      <c r="B350" s="1"/>
      <c r="C350" s="1">
        <v>1200</v>
      </c>
      <c r="D350" s="1">
        <v>1123.37</v>
      </c>
      <c r="E350" s="1"/>
      <c r="F350" s="1"/>
      <c r="G350" s="1">
        <v>45</v>
      </c>
      <c r="H350" s="1">
        <v>4.3478</v>
      </c>
      <c r="I350" s="1">
        <v>5.6087</v>
      </c>
      <c r="J350" s="1">
        <v>2.913</v>
      </c>
      <c r="K350" s="1"/>
      <c r="L350" s="1"/>
      <c r="M350" s="1"/>
      <c r="N350" s="1"/>
      <c r="O350" s="1"/>
      <c r="P350" s="1">
        <v>6.5217</v>
      </c>
      <c r="Q350" s="1"/>
      <c r="R350" s="1"/>
      <c r="S350" s="1"/>
      <c r="T350" s="1"/>
      <c r="U350" s="1">
        <f t="shared" si="10"/>
        <v>64.3912</v>
      </c>
      <c r="V350" s="1">
        <f t="shared" si="11"/>
        <v>1058.9787999999999</v>
      </c>
      <c r="W350" s="1"/>
      <c r="X350" s="10" t="s">
        <v>7</v>
      </c>
      <c r="Y350" s="1"/>
    </row>
    <row r="351" spans="1:25" ht="12.75">
      <c r="A351" s="1" t="s">
        <v>8</v>
      </c>
      <c r="B351" s="1"/>
      <c r="C351" s="1">
        <v>1780</v>
      </c>
      <c r="D351" s="1">
        <v>951.203</v>
      </c>
      <c r="E351" s="1"/>
      <c r="F351" s="1"/>
      <c r="G351" s="1">
        <v>45</v>
      </c>
      <c r="H351" s="1">
        <v>4.3478</v>
      </c>
      <c r="I351" s="1">
        <v>5.6087</v>
      </c>
      <c r="J351" s="1">
        <v>2.913</v>
      </c>
      <c r="K351" s="1"/>
      <c r="L351" s="1"/>
      <c r="M351" s="1"/>
      <c r="N351" s="1"/>
      <c r="O351" s="1"/>
      <c r="P351" s="1">
        <v>6.5217</v>
      </c>
      <c r="Q351" s="1"/>
      <c r="R351" s="1"/>
      <c r="S351" s="1"/>
      <c r="T351" s="1"/>
      <c r="U351" s="1">
        <f t="shared" si="10"/>
        <v>64.3912</v>
      </c>
      <c r="V351" s="1">
        <f t="shared" si="11"/>
        <v>886.8118</v>
      </c>
      <c r="W351" s="1"/>
      <c r="X351" s="10" t="s">
        <v>8</v>
      </c>
      <c r="Y351" s="1"/>
    </row>
    <row r="352" spans="1:25" ht="12.75">
      <c r="A352" s="1" t="s">
        <v>9</v>
      </c>
      <c r="B352" s="1"/>
      <c r="C352" s="1">
        <v>800</v>
      </c>
      <c r="D352" s="1">
        <v>-278.81</v>
      </c>
      <c r="E352" s="1"/>
      <c r="F352" s="1"/>
      <c r="G352" s="1">
        <v>45</v>
      </c>
      <c r="H352" s="1">
        <v>4.3478</v>
      </c>
      <c r="I352" s="1">
        <v>5.6087</v>
      </c>
      <c r="J352" s="1">
        <v>2.913</v>
      </c>
      <c r="K352" s="1"/>
      <c r="L352" s="1"/>
      <c r="M352" s="1"/>
      <c r="N352" s="1"/>
      <c r="O352" s="1"/>
      <c r="P352" s="1">
        <v>6.5217</v>
      </c>
      <c r="Q352" s="1"/>
      <c r="R352" s="1"/>
      <c r="S352" s="1"/>
      <c r="T352" s="1"/>
      <c r="U352" s="1">
        <f t="shared" si="10"/>
        <v>64.3912</v>
      </c>
      <c r="V352" s="1">
        <f t="shared" si="11"/>
        <v>-343.2012</v>
      </c>
      <c r="W352" s="1"/>
      <c r="X352" s="10" t="s">
        <v>9</v>
      </c>
      <c r="Y352" s="1"/>
    </row>
    <row r="353" spans="1:25" ht="12.75">
      <c r="A353" s="1" t="s">
        <v>10</v>
      </c>
      <c r="B353" s="1"/>
      <c r="C353" s="1">
        <v>1000</v>
      </c>
      <c r="D353" s="1">
        <f>+C353-678.8</f>
        <v>321.20000000000005</v>
      </c>
      <c r="E353" s="1"/>
      <c r="F353" s="1"/>
      <c r="G353" s="1">
        <v>45</v>
      </c>
      <c r="H353" s="1">
        <v>4.3478</v>
      </c>
      <c r="I353" s="1">
        <v>5.6087</v>
      </c>
      <c r="J353" s="1">
        <v>2.913</v>
      </c>
      <c r="K353" s="1"/>
      <c r="L353" s="1"/>
      <c r="M353" s="1"/>
      <c r="N353" s="1"/>
      <c r="O353" s="1"/>
      <c r="P353" s="1">
        <v>6.5217</v>
      </c>
      <c r="Q353" s="1"/>
      <c r="R353" s="1"/>
      <c r="S353" s="1"/>
      <c r="T353" s="1"/>
      <c r="U353" s="1">
        <f t="shared" si="10"/>
        <v>64.3912</v>
      </c>
      <c r="V353" s="1">
        <f t="shared" si="11"/>
        <v>256.8088</v>
      </c>
      <c r="W353" s="1"/>
      <c r="X353" s="10" t="s">
        <v>10</v>
      </c>
      <c r="Y353" s="1"/>
    </row>
    <row r="354" spans="1:25" ht="12.75">
      <c r="A354" s="1" t="s">
        <v>11</v>
      </c>
      <c r="B354" s="1"/>
      <c r="C354" s="1">
        <v>1080</v>
      </c>
      <c r="D354" s="1">
        <v>951.2</v>
      </c>
      <c r="E354" s="1"/>
      <c r="F354" s="1"/>
      <c r="G354" s="1">
        <v>45</v>
      </c>
      <c r="H354" s="1">
        <v>4.3478</v>
      </c>
      <c r="I354" s="1">
        <v>5.6087</v>
      </c>
      <c r="J354" s="1">
        <v>2.913</v>
      </c>
      <c r="K354" s="1"/>
      <c r="L354" s="1"/>
      <c r="M354" s="1"/>
      <c r="N354" s="1"/>
      <c r="O354" s="1"/>
      <c r="P354" s="1">
        <v>6.5217</v>
      </c>
      <c r="Q354" s="1"/>
      <c r="R354" s="1"/>
      <c r="S354" s="1"/>
      <c r="T354" s="1"/>
      <c r="U354" s="1">
        <f t="shared" si="10"/>
        <v>64.3912</v>
      </c>
      <c r="V354" s="1">
        <f t="shared" si="11"/>
        <v>886.8088</v>
      </c>
      <c r="W354" s="1"/>
      <c r="X354" s="10" t="s">
        <v>11</v>
      </c>
      <c r="Y354" s="1"/>
    </row>
    <row r="355" spans="1:25" ht="12.75">
      <c r="A355" s="1" t="s">
        <v>12</v>
      </c>
      <c r="B355" s="1"/>
      <c r="C355" s="1">
        <v>1080</v>
      </c>
      <c r="D355" s="1">
        <v>951.2</v>
      </c>
      <c r="E355" s="1"/>
      <c r="F355" s="1"/>
      <c r="G355" s="1">
        <v>45</v>
      </c>
      <c r="H355" s="1">
        <v>4.3478</v>
      </c>
      <c r="I355" s="1">
        <v>5.6087</v>
      </c>
      <c r="J355" s="1">
        <v>2.913</v>
      </c>
      <c r="K355" s="1"/>
      <c r="L355" s="1"/>
      <c r="M355" s="1"/>
      <c r="N355" s="1"/>
      <c r="O355" s="1"/>
      <c r="P355" s="1">
        <v>6.5217</v>
      </c>
      <c r="Q355" s="1"/>
      <c r="R355" s="1"/>
      <c r="S355" s="1"/>
      <c r="T355" s="1"/>
      <c r="U355" s="1">
        <f t="shared" si="10"/>
        <v>64.3912</v>
      </c>
      <c r="V355" s="1">
        <f t="shared" si="11"/>
        <v>886.8088</v>
      </c>
      <c r="W355" s="1"/>
      <c r="X355" s="10" t="s">
        <v>12</v>
      </c>
      <c r="Y355" s="1"/>
    </row>
    <row r="356" spans="1:25" ht="12.75">
      <c r="A356" s="1" t="s">
        <v>18</v>
      </c>
      <c r="B356" s="1"/>
      <c r="C356" s="1">
        <v>100</v>
      </c>
      <c r="D356" s="1">
        <v>971.203</v>
      </c>
      <c r="E356" s="1"/>
      <c r="F356" s="1"/>
      <c r="G356" s="1">
        <v>45</v>
      </c>
      <c r="H356" s="1">
        <v>4.3478</v>
      </c>
      <c r="I356" s="1">
        <v>5.6087</v>
      </c>
      <c r="J356" s="1">
        <v>2.913</v>
      </c>
      <c r="K356" s="1"/>
      <c r="L356" s="1"/>
      <c r="M356" s="1"/>
      <c r="N356" s="1"/>
      <c r="O356" s="1"/>
      <c r="P356" s="1">
        <v>6.5217</v>
      </c>
      <c r="Q356" s="1"/>
      <c r="R356" s="1"/>
      <c r="S356" s="1"/>
      <c r="T356" s="1"/>
      <c r="U356" s="1">
        <f t="shared" si="10"/>
        <v>64.3912</v>
      </c>
      <c r="V356" s="1">
        <f t="shared" si="11"/>
        <v>906.8118</v>
      </c>
      <c r="W356" s="1"/>
      <c r="X356" s="10" t="s">
        <v>18</v>
      </c>
      <c r="Y356" s="1"/>
    </row>
    <row r="357" spans="1:25" ht="12.75">
      <c r="A357" s="1" t="s">
        <v>13</v>
      </c>
      <c r="B357" s="1"/>
      <c r="C357" s="1">
        <v>1000</v>
      </c>
      <c r="D357" s="1">
        <v>296.213</v>
      </c>
      <c r="E357" s="1"/>
      <c r="F357" s="1"/>
      <c r="G357" s="1">
        <v>45</v>
      </c>
      <c r="H357" s="1">
        <v>4.3478</v>
      </c>
      <c r="I357" s="1">
        <v>5.6087</v>
      </c>
      <c r="J357" s="1">
        <v>2.913</v>
      </c>
      <c r="K357" s="1"/>
      <c r="L357" s="1"/>
      <c r="M357" s="1"/>
      <c r="N357" s="1"/>
      <c r="O357" s="1"/>
      <c r="P357" s="1">
        <v>6.5217</v>
      </c>
      <c r="Q357" s="1"/>
      <c r="R357" s="1"/>
      <c r="S357" s="1"/>
      <c r="T357" s="1"/>
      <c r="U357" s="1">
        <f t="shared" si="10"/>
        <v>64.3912</v>
      </c>
      <c r="V357" s="1">
        <f t="shared" si="11"/>
        <v>231.82180000000002</v>
      </c>
      <c r="W357" s="1"/>
      <c r="X357" s="10" t="s">
        <v>13</v>
      </c>
      <c r="Y357" s="1"/>
    </row>
    <row r="358" spans="1:25" ht="12.75">
      <c r="A358" s="1" t="s">
        <v>14</v>
      </c>
      <c r="B358" s="1"/>
      <c r="C358" s="1">
        <v>1200</v>
      </c>
      <c r="D358" s="1">
        <v>27.9028</v>
      </c>
      <c r="E358" s="1"/>
      <c r="F358" s="1"/>
      <c r="G358" s="1">
        <v>45</v>
      </c>
      <c r="H358" s="1">
        <v>4.3478</v>
      </c>
      <c r="I358" s="1">
        <v>5.6087</v>
      </c>
      <c r="J358" s="1">
        <v>2.913</v>
      </c>
      <c r="K358" s="1"/>
      <c r="L358" s="1"/>
      <c r="M358" s="1"/>
      <c r="N358" s="1"/>
      <c r="O358" s="1"/>
      <c r="P358" s="1">
        <v>6.5217</v>
      </c>
      <c r="Q358" s="1"/>
      <c r="R358" s="1"/>
      <c r="S358" s="1"/>
      <c r="T358" s="1"/>
      <c r="U358" s="1">
        <f t="shared" si="10"/>
        <v>64.3912</v>
      </c>
      <c r="V358" s="1">
        <f t="shared" si="11"/>
        <v>-36.4884</v>
      </c>
      <c r="W358" s="1"/>
      <c r="X358" s="10" t="s">
        <v>14</v>
      </c>
      <c r="Y358" s="1"/>
    </row>
    <row r="359" spans="1:25" ht="12.75">
      <c r="A359" s="1" t="s">
        <v>15</v>
      </c>
      <c r="B359" s="1"/>
      <c r="C359" s="1">
        <v>1100</v>
      </c>
      <c r="D359" s="1">
        <f>+C359-128.8</f>
        <v>971.2</v>
      </c>
      <c r="E359" s="1"/>
      <c r="F359" s="1"/>
      <c r="G359" s="1">
        <v>45</v>
      </c>
      <c r="H359" s="1">
        <v>4.3478</v>
      </c>
      <c r="I359" s="1">
        <v>5.6087</v>
      </c>
      <c r="J359" s="1">
        <v>2.913</v>
      </c>
      <c r="K359" s="1"/>
      <c r="L359" s="1"/>
      <c r="M359" s="1"/>
      <c r="N359" s="1"/>
      <c r="O359" s="1"/>
      <c r="P359" s="1">
        <v>6.5217</v>
      </c>
      <c r="Q359" s="1"/>
      <c r="R359" s="1"/>
      <c r="S359" s="1"/>
      <c r="T359" s="1"/>
      <c r="U359" s="1">
        <f t="shared" si="10"/>
        <v>64.3912</v>
      </c>
      <c r="V359" s="1">
        <f t="shared" si="11"/>
        <v>906.8088</v>
      </c>
      <c r="W359" s="1"/>
      <c r="X359" s="10" t="s">
        <v>15</v>
      </c>
      <c r="Y359" s="1"/>
    </row>
    <row r="360" spans="1:25" ht="12.75">
      <c r="A360" s="1" t="s">
        <v>16</v>
      </c>
      <c r="B360" s="1"/>
      <c r="C360" s="1">
        <v>1250</v>
      </c>
      <c r="D360" s="1">
        <v>1121.2</v>
      </c>
      <c r="E360" s="1"/>
      <c r="F360" s="1"/>
      <c r="G360" s="1">
        <v>45</v>
      </c>
      <c r="H360" s="1">
        <v>4.3478</v>
      </c>
      <c r="I360" s="1">
        <v>5.6087</v>
      </c>
      <c r="J360" s="1">
        <v>2.913</v>
      </c>
      <c r="K360" s="1"/>
      <c r="L360" s="1"/>
      <c r="M360" s="1"/>
      <c r="N360" s="1"/>
      <c r="O360" s="1"/>
      <c r="P360" s="1">
        <v>6.5217</v>
      </c>
      <c r="Q360" s="1"/>
      <c r="R360" s="1"/>
      <c r="S360" s="1"/>
      <c r="T360" s="1"/>
      <c r="U360" s="1">
        <f t="shared" si="10"/>
        <v>64.3912</v>
      </c>
      <c r="V360" s="1">
        <f t="shared" si="11"/>
        <v>1056.8088</v>
      </c>
      <c r="W360" s="1"/>
      <c r="X360" s="10" t="s">
        <v>16</v>
      </c>
      <c r="Y360" s="1"/>
    </row>
    <row r="361" spans="1:25" ht="12.75">
      <c r="A361" s="1" t="s">
        <v>17</v>
      </c>
      <c r="B361" s="1"/>
      <c r="C361" s="1">
        <v>1400</v>
      </c>
      <c r="D361" s="1">
        <v>1021.2</v>
      </c>
      <c r="E361" s="1"/>
      <c r="F361" s="1"/>
      <c r="G361" s="1">
        <v>45</v>
      </c>
      <c r="H361" s="1">
        <v>4.3478</v>
      </c>
      <c r="I361" s="1">
        <v>5.6087</v>
      </c>
      <c r="J361" s="1">
        <v>2.913</v>
      </c>
      <c r="K361" s="1"/>
      <c r="L361" s="1"/>
      <c r="M361" s="1"/>
      <c r="N361" s="1"/>
      <c r="O361" s="1"/>
      <c r="P361" s="1">
        <v>6.5217</v>
      </c>
      <c r="Q361" s="1"/>
      <c r="R361" s="1"/>
      <c r="S361" s="1"/>
      <c r="T361" s="1"/>
      <c r="U361" s="1">
        <f t="shared" si="10"/>
        <v>64.3912</v>
      </c>
      <c r="V361" s="1">
        <f t="shared" si="11"/>
        <v>956.8088</v>
      </c>
      <c r="W361" s="1"/>
      <c r="X361" s="10" t="s">
        <v>17</v>
      </c>
      <c r="Y361" s="1"/>
    </row>
    <row r="362" spans="1:25" ht="12.75">
      <c r="A362" s="1" t="s">
        <v>19</v>
      </c>
      <c r="B362" s="1"/>
      <c r="C362" s="1">
        <v>1080</v>
      </c>
      <c r="D362" s="1">
        <f>+C362-128.8</f>
        <v>951.2</v>
      </c>
      <c r="E362" s="1"/>
      <c r="F362" s="1"/>
      <c r="G362" s="1">
        <v>45</v>
      </c>
      <c r="H362" s="1">
        <v>4.3478</v>
      </c>
      <c r="I362" s="1">
        <v>5.6087</v>
      </c>
      <c r="J362" s="1">
        <v>2.913</v>
      </c>
      <c r="K362" s="1"/>
      <c r="L362" s="1"/>
      <c r="M362" s="1"/>
      <c r="N362" s="1"/>
      <c r="O362" s="1"/>
      <c r="P362" s="1">
        <v>6.5217</v>
      </c>
      <c r="Q362" s="1"/>
      <c r="R362" s="1"/>
      <c r="S362" s="1"/>
      <c r="T362" s="1"/>
      <c r="U362" s="1">
        <f t="shared" si="10"/>
        <v>64.3912</v>
      </c>
      <c r="V362" s="1">
        <f t="shared" si="11"/>
        <v>886.8088</v>
      </c>
      <c r="W362" s="1"/>
      <c r="X362" s="10" t="s">
        <v>19</v>
      </c>
      <c r="Y362" s="1"/>
    </row>
    <row r="363" spans="1:25" ht="12.75">
      <c r="A363" s="1" t="s">
        <v>20</v>
      </c>
      <c r="B363" s="1"/>
      <c r="C363" s="1">
        <v>2700</v>
      </c>
      <c r="D363" s="1">
        <v>1021.2</v>
      </c>
      <c r="E363" s="1"/>
      <c r="F363" s="1"/>
      <c r="G363" s="1">
        <v>45</v>
      </c>
      <c r="H363" s="1">
        <v>4.3478</v>
      </c>
      <c r="I363" s="1">
        <v>5.6087</v>
      </c>
      <c r="J363" s="1">
        <v>2.913</v>
      </c>
      <c r="K363" s="1"/>
      <c r="L363" s="1"/>
      <c r="M363" s="1"/>
      <c r="N363" s="1"/>
      <c r="O363" s="1"/>
      <c r="P363" s="1">
        <v>6.5217</v>
      </c>
      <c r="Q363" s="1"/>
      <c r="R363" s="1"/>
      <c r="S363" s="1"/>
      <c r="T363" s="1"/>
      <c r="U363" s="1">
        <f t="shared" si="10"/>
        <v>64.3912</v>
      </c>
      <c r="V363" s="1">
        <f t="shared" si="11"/>
        <v>956.8088</v>
      </c>
      <c r="W363" s="1"/>
      <c r="X363" s="10" t="s">
        <v>20</v>
      </c>
      <c r="Y363" s="1"/>
    </row>
    <row r="364" spans="1:25" ht="12.75">
      <c r="A364" s="1" t="s">
        <v>21</v>
      </c>
      <c r="B364" s="1"/>
      <c r="C364" s="1">
        <v>1500</v>
      </c>
      <c r="D364" s="1">
        <v>1266.21</v>
      </c>
      <c r="E364" s="1"/>
      <c r="F364" s="1"/>
      <c r="G364" s="1">
        <v>45</v>
      </c>
      <c r="H364" s="1">
        <v>4.3478</v>
      </c>
      <c r="I364" s="1">
        <v>5.6087</v>
      </c>
      <c r="J364" s="1">
        <v>2.913</v>
      </c>
      <c r="K364" s="1"/>
      <c r="L364" s="1"/>
      <c r="M364" s="1"/>
      <c r="N364" s="1"/>
      <c r="O364" s="1"/>
      <c r="P364" s="1">
        <v>6.5217</v>
      </c>
      <c r="Q364" s="1"/>
      <c r="R364" s="1"/>
      <c r="S364" s="1"/>
      <c r="T364" s="1"/>
      <c r="U364" s="1">
        <f t="shared" si="10"/>
        <v>64.3912</v>
      </c>
      <c r="V364" s="1">
        <f t="shared" si="11"/>
        <v>1201.8188</v>
      </c>
      <c r="W364" s="1"/>
      <c r="X364" s="10" t="s">
        <v>21</v>
      </c>
      <c r="Y364" s="1"/>
    </row>
    <row r="365" spans="1:25" ht="12.75">
      <c r="A365" s="1" t="s">
        <v>22</v>
      </c>
      <c r="B365" s="1"/>
      <c r="C365" s="1">
        <v>1530</v>
      </c>
      <c r="D365" s="1">
        <v>951.2</v>
      </c>
      <c r="E365" s="1"/>
      <c r="F365" s="1"/>
      <c r="G365" s="1">
        <v>45</v>
      </c>
      <c r="H365" s="1">
        <v>4.3478</v>
      </c>
      <c r="I365" s="1">
        <v>5.6087</v>
      </c>
      <c r="J365" s="1">
        <v>2.913</v>
      </c>
      <c r="K365" s="1"/>
      <c r="L365" s="1"/>
      <c r="M365" s="1"/>
      <c r="N365" s="1"/>
      <c r="O365" s="1"/>
      <c r="P365" s="1">
        <v>6.5217</v>
      </c>
      <c r="Q365" s="1"/>
      <c r="R365" s="1"/>
      <c r="S365" s="1"/>
      <c r="T365" s="1"/>
      <c r="U365" s="1">
        <f t="shared" si="10"/>
        <v>64.3912</v>
      </c>
      <c r="V365" s="1">
        <f t="shared" si="11"/>
        <v>886.8088</v>
      </c>
      <c r="W365" s="1"/>
      <c r="X365" s="10" t="s">
        <v>22</v>
      </c>
      <c r="Y365" s="1"/>
    </row>
    <row r="366" spans="1:25" ht="12.75">
      <c r="A366" s="1" t="s">
        <v>23</v>
      </c>
      <c r="B366" s="1"/>
      <c r="C366" s="1">
        <v>1080</v>
      </c>
      <c r="D366" s="1">
        <v>951.2</v>
      </c>
      <c r="E366" s="1"/>
      <c r="F366" s="1"/>
      <c r="G366" s="1">
        <v>45</v>
      </c>
      <c r="H366" s="1">
        <v>4.3478</v>
      </c>
      <c r="I366" s="1">
        <v>5.6087</v>
      </c>
      <c r="J366" s="1">
        <v>2.913</v>
      </c>
      <c r="K366" s="1"/>
      <c r="L366" s="1"/>
      <c r="M366" s="1"/>
      <c r="N366" s="1"/>
      <c r="O366" s="1"/>
      <c r="P366" s="1">
        <v>6.5217</v>
      </c>
      <c r="Q366" s="1"/>
      <c r="R366" s="1"/>
      <c r="S366" s="1"/>
      <c r="T366" s="1"/>
      <c r="U366" s="1">
        <f t="shared" si="10"/>
        <v>64.3912</v>
      </c>
      <c r="V366" s="1">
        <f t="shared" si="11"/>
        <v>886.8088</v>
      </c>
      <c r="W366" s="1"/>
      <c r="X366" s="10" t="s">
        <v>23</v>
      </c>
      <c r="Y366" s="1"/>
    </row>
    <row r="367" spans="1:2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12.75">
      <c r="A368" s="1" t="s">
        <v>50</v>
      </c>
      <c r="B368" s="1"/>
      <c r="C368" s="1">
        <f>+C344+C345+C346+C347+C348+C349+C350+C351+C352+C353+C354+C355+C356+C357+C358+C359+C360+C361+C362+C363+C364+C365+C366</f>
        <v>28280</v>
      </c>
      <c r="D368" s="1">
        <f>+D344+D345+D346+D347+D348+D349+D350+D351+D352+D353+D354+D355+D356+D357+D358+D359+D360+D361+D362+D363+D364+D365+D366</f>
        <v>17928.037800000002</v>
      </c>
      <c r="E368" s="1"/>
      <c r="F368" s="1"/>
      <c r="G368" s="1">
        <v>1035</v>
      </c>
      <c r="H368" s="1">
        <v>100</v>
      </c>
      <c r="I368" s="1">
        <v>129</v>
      </c>
      <c r="J368" s="1">
        <v>67</v>
      </c>
      <c r="K368" s="1"/>
      <c r="L368" s="1"/>
      <c r="M368" s="1"/>
      <c r="N368" s="1"/>
      <c r="O368" s="1"/>
      <c r="P368" s="1">
        <v>150</v>
      </c>
      <c r="Q368" s="1"/>
      <c r="R368" s="1"/>
      <c r="S368" s="1"/>
      <c r="T368" s="1"/>
      <c r="U368" s="1">
        <f>+U344+U345+U346+U347+U348+U349+U350+U351+U353+U352+U354+U355+U356+U357+U358+U359+U360+U361+U362+U363+U364+U365+U366</f>
        <v>1480.9977043478266</v>
      </c>
      <c r="V368" s="1">
        <f>+V344+V345+V346+V347+V348+V349+V350+V351+V352+V353+V354+V355+V356+V357+V358+V359+V360+V361+V362+V363+V364+V365+V366</f>
        <v>16447.040095652177</v>
      </c>
      <c r="W368" s="1"/>
    </row>
    <row r="370" ht="12.75">
      <c r="V370">
        <f>+E368+F368+G368+H368+I368+J368+K368+L368+M368+N368+O368+P368+Q368+R368+S368+T368</f>
        <v>1481</v>
      </c>
    </row>
    <row r="374" spans="16:23" ht="12.75">
      <c r="P374" t="s">
        <v>115</v>
      </c>
      <c r="Q374" t="s">
        <v>116</v>
      </c>
      <c r="W374">
        <v>50</v>
      </c>
    </row>
    <row r="375" spans="17:20" ht="12.75">
      <c r="Q375" t="s">
        <v>117</v>
      </c>
      <c r="T375">
        <v>100</v>
      </c>
    </row>
    <row r="376" spans="2:20" ht="12.75">
      <c r="B376" s="9">
        <v>40611</v>
      </c>
      <c r="C376" t="s">
        <v>149</v>
      </c>
      <c r="D376" s="9">
        <v>40652</v>
      </c>
      <c r="E376" s="9">
        <v>40661</v>
      </c>
      <c r="F376" t="s">
        <v>164</v>
      </c>
      <c r="I376" s="9">
        <v>40661</v>
      </c>
      <c r="L376" t="s">
        <v>169</v>
      </c>
      <c r="Q376" t="s">
        <v>119</v>
      </c>
      <c r="T376">
        <v>100</v>
      </c>
    </row>
    <row r="377" spans="1:14" ht="12.75">
      <c r="A377" t="s">
        <v>118</v>
      </c>
      <c r="B377">
        <v>1100</v>
      </c>
      <c r="E377">
        <v>2000</v>
      </c>
      <c r="H377" t="s">
        <v>101</v>
      </c>
      <c r="I377">
        <v>2000</v>
      </c>
      <c r="K377" t="s">
        <v>104</v>
      </c>
      <c r="L377">
        <v>200</v>
      </c>
      <c r="M377" t="s">
        <v>125</v>
      </c>
      <c r="N377">
        <v>1000</v>
      </c>
    </row>
    <row r="378" spans="1:14" ht="12.75">
      <c r="A378" t="s">
        <v>120</v>
      </c>
      <c r="B378">
        <v>1000</v>
      </c>
      <c r="E378">
        <v>500</v>
      </c>
      <c r="H378" t="s">
        <v>97</v>
      </c>
      <c r="I378">
        <v>3000</v>
      </c>
      <c r="K378" t="s">
        <v>121</v>
      </c>
      <c r="L378">
        <v>1800</v>
      </c>
      <c r="M378" t="s">
        <v>102</v>
      </c>
      <c r="N378">
        <v>1600</v>
      </c>
    </row>
    <row r="379" spans="1:14" ht="12.75">
      <c r="A379" t="s">
        <v>121</v>
      </c>
      <c r="B379">
        <v>1080</v>
      </c>
      <c r="H379" t="s">
        <v>109</v>
      </c>
      <c r="I379">
        <v>500</v>
      </c>
      <c r="K379" t="s">
        <v>97</v>
      </c>
      <c r="L379">
        <v>700</v>
      </c>
      <c r="M379" t="s">
        <v>106</v>
      </c>
      <c r="N379">
        <v>2500</v>
      </c>
    </row>
    <row r="380" spans="1:14" ht="12.75">
      <c r="A380" t="s">
        <v>125</v>
      </c>
      <c r="B380">
        <v>1000</v>
      </c>
      <c r="H380" t="s">
        <v>105</v>
      </c>
      <c r="I380">
        <v>2000</v>
      </c>
      <c r="K380" t="s">
        <v>100</v>
      </c>
      <c r="L380">
        <v>1700</v>
      </c>
      <c r="M380" t="s">
        <v>170</v>
      </c>
      <c r="N380">
        <v>1700</v>
      </c>
    </row>
    <row r="381" spans="1:14" ht="12.75">
      <c r="A381" t="s">
        <v>127</v>
      </c>
      <c r="B381">
        <v>700</v>
      </c>
      <c r="E381">
        <v>1000</v>
      </c>
      <c r="H381" t="s">
        <v>104</v>
      </c>
      <c r="I381">
        <v>3500</v>
      </c>
      <c r="K381" t="s">
        <v>105</v>
      </c>
      <c r="L381">
        <v>1700</v>
      </c>
      <c r="M381" t="s">
        <v>112</v>
      </c>
      <c r="N381">
        <v>600</v>
      </c>
    </row>
    <row r="382" spans="1:14" ht="12.75">
      <c r="A382" t="s">
        <v>112</v>
      </c>
      <c r="B382" t="s">
        <v>128</v>
      </c>
      <c r="H382" t="s">
        <v>107</v>
      </c>
      <c r="I382">
        <v>2000</v>
      </c>
      <c r="K382" t="s">
        <v>110</v>
      </c>
      <c r="L382">
        <v>1700</v>
      </c>
      <c r="M382" t="s">
        <v>129</v>
      </c>
      <c r="N382">
        <v>1300</v>
      </c>
    </row>
    <row r="383" spans="1:17" ht="12.75">
      <c r="A383" t="s">
        <v>108</v>
      </c>
      <c r="B383">
        <v>1000</v>
      </c>
      <c r="E383">
        <v>500</v>
      </c>
      <c r="H383" t="s">
        <v>109</v>
      </c>
      <c r="I383">
        <v>3000</v>
      </c>
      <c r="K383" t="s">
        <v>101</v>
      </c>
      <c r="L383">
        <v>700</v>
      </c>
      <c r="M383" t="s">
        <v>125</v>
      </c>
      <c r="N383">
        <v>1000</v>
      </c>
      <c r="Q383" t="s">
        <v>122</v>
      </c>
    </row>
    <row r="384" spans="1:14" ht="12.75">
      <c r="A384" t="s">
        <v>129</v>
      </c>
      <c r="B384">
        <v>1780</v>
      </c>
      <c r="K384" t="s">
        <v>96</v>
      </c>
      <c r="L384">
        <v>400</v>
      </c>
      <c r="M384" t="s">
        <v>127</v>
      </c>
      <c r="N384">
        <v>1000</v>
      </c>
    </row>
    <row r="385" spans="1:20" ht="12.75">
      <c r="A385" t="s">
        <v>96</v>
      </c>
      <c r="C385" t="s">
        <v>166</v>
      </c>
      <c r="F385">
        <v>1493</v>
      </c>
      <c r="K385" t="s">
        <v>121</v>
      </c>
      <c r="L385">
        <v>1900</v>
      </c>
      <c r="Q385" t="s">
        <v>30</v>
      </c>
      <c r="T385">
        <v>100</v>
      </c>
    </row>
    <row r="386" spans="1:12" ht="12.75">
      <c r="A386" t="s">
        <v>112</v>
      </c>
      <c r="D386">
        <v>3000</v>
      </c>
      <c r="K386" t="s">
        <v>108</v>
      </c>
      <c r="L386">
        <v>2200</v>
      </c>
    </row>
    <row r="387" spans="11:12" ht="12.75">
      <c r="K387" t="s">
        <v>107</v>
      </c>
      <c r="L387">
        <v>1700</v>
      </c>
    </row>
    <row r="388" spans="11:12" ht="12.75">
      <c r="K388" t="s">
        <v>120</v>
      </c>
      <c r="L388">
        <v>2200</v>
      </c>
    </row>
    <row r="389" spans="11:12" ht="12.75">
      <c r="K389" t="s">
        <v>103</v>
      </c>
      <c r="L389">
        <v>2700</v>
      </c>
    </row>
    <row r="390" spans="1:13" ht="12.75">
      <c r="A390" s="11" t="s">
        <v>124</v>
      </c>
      <c r="B390" s="10"/>
      <c r="C390" s="1" t="s">
        <v>126</v>
      </c>
      <c r="D390" s="1" t="s">
        <v>130</v>
      </c>
      <c r="E390" s="1" t="s">
        <v>45</v>
      </c>
      <c r="F390" s="1" t="s">
        <v>131</v>
      </c>
      <c r="G390" s="1" t="s">
        <v>132</v>
      </c>
      <c r="H390" s="1" t="s">
        <v>133</v>
      </c>
      <c r="I390" s="1" t="s">
        <v>134</v>
      </c>
      <c r="J390" s="1" t="s">
        <v>135</v>
      </c>
      <c r="K390" s="1" t="s">
        <v>136</v>
      </c>
      <c r="L390" s="1" t="s">
        <v>177</v>
      </c>
      <c r="M390" s="1" t="s">
        <v>138</v>
      </c>
    </row>
    <row r="391" spans="1:13" ht="12.75">
      <c r="A391" s="1" t="s">
        <v>1</v>
      </c>
      <c r="B391" s="11"/>
      <c r="C391" s="1">
        <v>3700</v>
      </c>
      <c r="D391" s="1">
        <f>+D415/21</f>
        <v>1145.4761904761904</v>
      </c>
      <c r="E391" s="1">
        <f>+E415/23</f>
        <v>299.69565217391306</v>
      </c>
      <c r="F391" s="1">
        <v>500</v>
      </c>
      <c r="G391" s="1">
        <v>100</v>
      </c>
      <c r="H391" s="1">
        <v>139.13</v>
      </c>
      <c r="I391" s="1">
        <v>500</v>
      </c>
      <c r="J391" s="1">
        <v>467.79</v>
      </c>
      <c r="K391" s="1">
        <v>500</v>
      </c>
      <c r="L391" s="1">
        <f>+D391+E391+F391+G391+H391+I391+J391+K391</f>
        <v>3652.0918426501034</v>
      </c>
      <c r="M391" s="1">
        <f>+C391-L391</f>
        <v>47.908157349896555</v>
      </c>
    </row>
    <row r="392" spans="1:17" ht="12.75">
      <c r="A392" s="1" t="s">
        <v>2</v>
      </c>
      <c r="B392" s="11"/>
      <c r="C392" s="1">
        <v>3600</v>
      </c>
      <c r="D392" s="1">
        <v>1145.48</v>
      </c>
      <c r="E392" s="1">
        <v>299.7</v>
      </c>
      <c r="F392" s="1">
        <v>500</v>
      </c>
      <c r="G392" s="1"/>
      <c r="H392" s="1">
        <v>139.13</v>
      </c>
      <c r="I392" s="1">
        <v>500</v>
      </c>
      <c r="J392" s="1">
        <v>467.79</v>
      </c>
      <c r="K392" s="1">
        <v>500</v>
      </c>
      <c r="L392" s="1">
        <v>3552.1</v>
      </c>
      <c r="M392" s="1">
        <f aca="true" t="shared" si="12" ref="M392:M414">+C392-L392</f>
        <v>47.90000000000009</v>
      </c>
      <c r="N392">
        <f>+D392+E392+F392+G392+H392+I392+J392+K392</f>
        <v>3552.1</v>
      </c>
      <c r="Q392" t="s">
        <v>156</v>
      </c>
    </row>
    <row r="393" spans="1:14" ht="12.75">
      <c r="A393" s="1" t="s">
        <v>3</v>
      </c>
      <c r="B393" s="11"/>
      <c r="C393" s="1">
        <v>3000</v>
      </c>
      <c r="D393" s="1">
        <v>1145.48</v>
      </c>
      <c r="E393" s="1">
        <v>299.7</v>
      </c>
      <c r="F393" s="1">
        <v>500</v>
      </c>
      <c r="G393" s="1"/>
      <c r="H393" s="1">
        <v>139.13</v>
      </c>
      <c r="I393" s="1">
        <v>500</v>
      </c>
      <c r="J393" s="1">
        <v>467.79</v>
      </c>
      <c r="K393" s="1">
        <v>500</v>
      </c>
      <c r="L393" s="1">
        <v>3552.1</v>
      </c>
      <c r="M393" s="1">
        <f t="shared" si="12"/>
        <v>-552.0999999999999</v>
      </c>
      <c r="N393">
        <f>+D393+E393+F393+G393+H393+I393+J393+K393</f>
        <v>3552.1</v>
      </c>
    </row>
    <row r="394" spans="1:25" ht="12.75">
      <c r="A394" s="1" t="s">
        <v>4</v>
      </c>
      <c r="B394" s="11"/>
      <c r="C394" s="1">
        <v>3600</v>
      </c>
      <c r="D394" s="1">
        <v>1145.48</v>
      </c>
      <c r="E394" s="1">
        <v>299.7</v>
      </c>
      <c r="F394" s="1">
        <v>500</v>
      </c>
      <c r="G394" s="1"/>
      <c r="H394" s="1">
        <v>139.13</v>
      </c>
      <c r="I394" s="1">
        <v>500</v>
      </c>
      <c r="J394" s="1">
        <v>467.79</v>
      </c>
      <c r="K394" s="1">
        <v>500</v>
      </c>
      <c r="L394" s="1">
        <v>3552.1</v>
      </c>
      <c r="M394" s="1">
        <f t="shared" si="12"/>
        <v>47.90000000000009</v>
      </c>
      <c r="Q394" t="s">
        <v>157</v>
      </c>
      <c r="S394">
        <v>85</v>
      </c>
      <c r="T394">
        <v>77</v>
      </c>
      <c r="U394">
        <v>100</v>
      </c>
      <c r="V394">
        <v>498</v>
      </c>
      <c r="W394">
        <v>1380</v>
      </c>
      <c r="Y394">
        <f>+S394+T394+U394+V394+W394</f>
        <v>2140</v>
      </c>
    </row>
    <row r="395" spans="1:25" ht="12.75">
      <c r="A395" s="1" t="s">
        <v>5</v>
      </c>
      <c r="B395" s="11"/>
      <c r="C395" s="1">
        <v>3700</v>
      </c>
      <c r="D395" s="1">
        <v>1145.48</v>
      </c>
      <c r="E395" s="1">
        <v>299.7</v>
      </c>
      <c r="F395" s="1">
        <v>500</v>
      </c>
      <c r="G395" s="1">
        <v>100</v>
      </c>
      <c r="H395" s="1">
        <v>139.13</v>
      </c>
      <c r="I395" s="1">
        <v>500</v>
      </c>
      <c r="J395" s="1">
        <v>467.79</v>
      </c>
      <c r="K395" s="1">
        <v>500</v>
      </c>
      <c r="L395" s="1">
        <v>3652.1</v>
      </c>
      <c r="M395" s="1">
        <f t="shared" si="12"/>
        <v>47.90000000000009</v>
      </c>
      <c r="N395">
        <f>+D395+E395+F395+G395+H395+I395+J395+K395</f>
        <v>3652.1</v>
      </c>
      <c r="R395" t="s">
        <v>158</v>
      </c>
      <c r="Y395">
        <f>+Y394/23</f>
        <v>93.04347826086956</v>
      </c>
    </row>
    <row r="396" spans="1:23" ht="12.75">
      <c r="A396" s="1" t="s">
        <v>6</v>
      </c>
      <c r="B396" s="11"/>
      <c r="C396" s="1">
        <v>3000</v>
      </c>
      <c r="D396" s="1">
        <v>1145.48</v>
      </c>
      <c r="E396" s="1">
        <v>299.7</v>
      </c>
      <c r="F396" s="1">
        <v>500</v>
      </c>
      <c r="G396" s="1"/>
      <c r="H396" s="1">
        <v>139.13</v>
      </c>
      <c r="I396" s="1">
        <v>500</v>
      </c>
      <c r="J396" s="1">
        <v>467.79</v>
      </c>
      <c r="K396" s="1">
        <v>500</v>
      </c>
      <c r="L396" s="1">
        <v>3552.1</v>
      </c>
      <c r="M396" s="1">
        <f t="shared" si="12"/>
        <v>-552.0999999999999</v>
      </c>
      <c r="R396" t="s">
        <v>147</v>
      </c>
      <c r="W396">
        <v>2800</v>
      </c>
    </row>
    <row r="397" spans="1:23" ht="12.75">
      <c r="A397" s="1" t="s">
        <v>7</v>
      </c>
      <c r="B397" s="11"/>
      <c r="C397" s="1">
        <v>3700</v>
      </c>
      <c r="D397" s="1">
        <v>1145.48</v>
      </c>
      <c r="E397" s="1">
        <v>299.7</v>
      </c>
      <c r="F397" s="1">
        <v>500</v>
      </c>
      <c r="G397" s="1">
        <v>100</v>
      </c>
      <c r="H397" s="1">
        <v>139.13</v>
      </c>
      <c r="I397" s="1">
        <v>500</v>
      </c>
      <c r="J397" s="1">
        <v>467.79</v>
      </c>
      <c r="K397" s="1">
        <v>500</v>
      </c>
      <c r="L397" s="1">
        <v>3652.1</v>
      </c>
      <c r="M397" s="1">
        <f t="shared" si="12"/>
        <v>47.90000000000009</v>
      </c>
      <c r="R397" t="s">
        <v>178</v>
      </c>
      <c r="W397">
        <v>3500</v>
      </c>
    </row>
    <row r="398" spans="1:23" ht="12.75">
      <c r="A398" s="1" t="s">
        <v>8</v>
      </c>
      <c r="B398" s="11"/>
      <c r="C398" s="1">
        <v>3300</v>
      </c>
      <c r="D398" s="1">
        <v>1145.48</v>
      </c>
      <c r="E398" s="1">
        <v>299.7</v>
      </c>
      <c r="F398" s="1">
        <v>500</v>
      </c>
      <c r="G398" s="1"/>
      <c r="H398" s="1">
        <v>139.13</v>
      </c>
      <c r="I398" s="1">
        <v>500</v>
      </c>
      <c r="J398" s="1">
        <v>467.79</v>
      </c>
      <c r="K398" s="1">
        <v>500</v>
      </c>
      <c r="L398" s="1">
        <v>3552.1</v>
      </c>
      <c r="M398" s="1">
        <f t="shared" si="12"/>
        <v>-252.0999999999999</v>
      </c>
      <c r="R398" t="s">
        <v>179</v>
      </c>
      <c r="W398">
        <v>240</v>
      </c>
    </row>
    <row r="399" spans="1:23" ht="12.75">
      <c r="A399" s="1" t="s">
        <v>9</v>
      </c>
      <c r="B399" s="11"/>
      <c r="C399" s="1">
        <v>3093</v>
      </c>
      <c r="D399" s="1">
        <v>1145.48</v>
      </c>
      <c r="E399" s="1">
        <v>299.7</v>
      </c>
      <c r="F399" s="1">
        <v>500</v>
      </c>
      <c r="G399" s="1"/>
      <c r="H399" s="1">
        <v>139.13</v>
      </c>
      <c r="I399" s="1">
        <v>500</v>
      </c>
      <c r="J399" s="1">
        <v>467.79</v>
      </c>
      <c r="K399" s="1">
        <v>500</v>
      </c>
      <c r="L399" s="1">
        <v>3552.1</v>
      </c>
      <c r="M399" s="1">
        <f t="shared" si="12"/>
        <v>-459.0999999999999</v>
      </c>
      <c r="R399" t="s">
        <v>111</v>
      </c>
      <c r="W399">
        <v>100</v>
      </c>
    </row>
    <row r="400" spans="1:18" ht="12.75">
      <c r="A400" s="1" t="s">
        <v>10</v>
      </c>
      <c r="B400" s="11"/>
      <c r="C400" s="1">
        <v>3700</v>
      </c>
      <c r="D400" s="1">
        <v>1145.48</v>
      </c>
      <c r="E400" s="1">
        <v>299.7</v>
      </c>
      <c r="F400" s="1">
        <v>500</v>
      </c>
      <c r="G400" s="1"/>
      <c r="H400" s="1">
        <v>139.13</v>
      </c>
      <c r="I400" s="1">
        <v>500</v>
      </c>
      <c r="J400" s="1">
        <v>467.79</v>
      </c>
      <c r="K400" s="1">
        <v>500</v>
      </c>
      <c r="L400" s="1">
        <v>3552.1</v>
      </c>
      <c r="M400" s="1">
        <f t="shared" si="12"/>
        <v>147.9000000000001</v>
      </c>
      <c r="R400" t="s">
        <v>181</v>
      </c>
    </row>
    <row r="401" spans="1:24" ht="12.75">
      <c r="A401" s="1" t="s">
        <v>11</v>
      </c>
      <c r="B401" s="11"/>
      <c r="C401" s="1">
        <v>3600</v>
      </c>
      <c r="D401" s="1">
        <v>1145.48</v>
      </c>
      <c r="E401" s="1">
        <v>299.7</v>
      </c>
      <c r="F401" s="1">
        <v>500</v>
      </c>
      <c r="G401" s="1"/>
      <c r="H401" s="1">
        <v>139.13</v>
      </c>
      <c r="I401" s="1">
        <v>500</v>
      </c>
      <c r="J401" s="1">
        <v>467.79</v>
      </c>
      <c r="K401" s="1">
        <v>500</v>
      </c>
      <c r="L401" s="1">
        <v>3552.1</v>
      </c>
      <c r="M401" s="1">
        <f t="shared" si="12"/>
        <v>47.90000000000009</v>
      </c>
      <c r="Q401">
        <v>1000</v>
      </c>
      <c r="R401">
        <v>300</v>
      </c>
      <c r="S401">
        <v>500</v>
      </c>
      <c r="T401">
        <v>250</v>
      </c>
      <c r="U401">
        <v>500</v>
      </c>
      <c r="V401">
        <v>150</v>
      </c>
      <c r="W401">
        <v>500</v>
      </c>
      <c r="X401">
        <f>+Q401+R401+S401+T401+U401+V401+W401</f>
        <v>3200</v>
      </c>
    </row>
    <row r="402" spans="1:13" ht="12.75">
      <c r="A402" s="1" t="s">
        <v>12</v>
      </c>
      <c r="B402" s="11"/>
      <c r="C402" s="1">
        <v>3700</v>
      </c>
      <c r="D402" s="1">
        <v>1145.48</v>
      </c>
      <c r="E402" s="1">
        <v>299.7</v>
      </c>
      <c r="F402" s="1">
        <v>500</v>
      </c>
      <c r="G402" s="1"/>
      <c r="H402" s="1">
        <v>139.13</v>
      </c>
      <c r="I402" s="1">
        <v>500</v>
      </c>
      <c r="J402" s="1">
        <v>467.79</v>
      </c>
      <c r="K402" s="1">
        <v>500</v>
      </c>
      <c r="L402" s="1">
        <v>3552.1</v>
      </c>
      <c r="M402" s="1">
        <f t="shared" si="12"/>
        <v>147.9000000000001</v>
      </c>
    </row>
    <row r="403" spans="1:13" ht="12.75">
      <c r="A403" s="1" t="s">
        <v>18</v>
      </c>
      <c r="B403" s="11"/>
      <c r="C403" s="1">
        <v>3700</v>
      </c>
      <c r="D403" s="1">
        <v>1145.48</v>
      </c>
      <c r="E403" s="1">
        <v>299.7</v>
      </c>
      <c r="F403" s="1">
        <v>500</v>
      </c>
      <c r="G403" s="1"/>
      <c r="H403" s="1">
        <v>139.13</v>
      </c>
      <c r="I403" s="1">
        <v>500</v>
      </c>
      <c r="J403" s="1">
        <v>467.79</v>
      </c>
      <c r="K403" s="1">
        <v>500</v>
      </c>
      <c r="L403" s="1">
        <v>3552.1</v>
      </c>
      <c r="M403" s="1">
        <f t="shared" si="12"/>
        <v>147.9000000000001</v>
      </c>
    </row>
    <row r="404" spans="1:23" ht="12.75">
      <c r="A404" s="1" t="s">
        <v>13</v>
      </c>
      <c r="B404" s="11"/>
      <c r="C404" s="1">
        <v>3700</v>
      </c>
      <c r="D404" s="1">
        <v>1145.48</v>
      </c>
      <c r="E404" s="1">
        <v>299.7</v>
      </c>
      <c r="F404" s="1">
        <v>500</v>
      </c>
      <c r="G404" s="1"/>
      <c r="H404" s="1">
        <v>139.13</v>
      </c>
      <c r="I404" s="1">
        <v>500</v>
      </c>
      <c r="J404" s="1">
        <v>467.79</v>
      </c>
      <c r="K404" s="1">
        <v>350</v>
      </c>
      <c r="L404" s="1">
        <v>3552.1</v>
      </c>
      <c r="M404" s="1">
        <f t="shared" si="12"/>
        <v>147.9000000000001</v>
      </c>
      <c r="P404">
        <v>300</v>
      </c>
      <c r="Q404">
        <v>500</v>
      </c>
      <c r="R404">
        <v>500</v>
      </c>
      <c r="S404">
        <v>162</v>
      </c>
      <c r="T404">
        <v>500</v>
      </c>
      <c r="U404">
        <v>27</v>
      </c>
      <c r="V404">
        <v>200</v>
      </c>
      <c r="W404">
        <f>+P404+Q404+R404+S404+T404+U404+V404</f>
        <v>2189</v>
      </c>
    </row>
    <row r="405" spans="1:13" ht="12.75">
      <c r="A405" s="1" t="s">
        <v>14</v>
      </c>
      <c r="B405" s="11"/>
      <c r="C405" s="1">
        <v>2500</v>
      </c>
      <c r="D405" s="1"/>
      <c r="E405" s="1">
        <v>299.7</v>
      </c>
      <c r="F405" s="1">
        <v>500</v>
      </c>
      <c r="G405" s="1"/>
      <c r="H405" s="1">
        <v>139.13</v>
      </c>
      <c r="I405" s="1">
        <v>500</v>
      </c>
      <c r="J405" s="1">
        <v>467.79</v>
      </c>
      <c r="K405" s="1">
        <v>500</v>
      </c>
      <c r="L405" s="1">
        <v>2406.6</v>
      </c>
      <c r="M405" s="1">
        <f t="shared" si="12"/>
        <v>93.40000000000009</v>
      </c>
    </row>
    <row r="406" spans="1:13" ht="12.75">
      <c r="A406" s="1" t="s">
        <v>15</v>
      </c>
      <c r="B406" s="11"/>
      <c r="C406" s="1">
        <v>3700</v>
      </c>
      <c r="D406" s="1">
        <v>1145.48</v>
      </c>
      <c r="E406" s="1">
        <v>299.7</v>
      </c>
      <c r="F406" s="1">
        <v>500</v>
      </c>
      <c r="G406" s="1"/>
      <c r="H406" s="1">
        <v>139.13</v>
      </c>
      <c r="I406" s="1">
        <v>500</v>
      </c>
      <c r="J406" s="1">
        <v>467.79</v>
      </c>
      <c r="K406" s="1">
        <v>500</v>
      </c>
      <c r="L406" s="1">
        <v>3552.1</v>
      </c>
      <c r="M406" s="1">
        <f t="shared" si="12"/>
        <v>147.9000000000001</v>
      </c>
    </row>
    <row r="407" spans="1:13" ht="12.75">
      <c r="A407" s="1" t="s">
        <v>16</v>
      </c>
      <c r="B407" s="11"/>
      <c r="C407" s="1">
        <v>2189</v>
      </c>
      <c r="D407" s="1"/>
      <c r="E407" s="1">
        <v>299.7</v>
      </c>
      <c r="F407" s="1">
        <v>500</v>
      </c>
      <c r="G407" s="1"/>
      <c r="H407" s="1">
        <v>139.13</v>
      </c>
      <c r="I407" s="1">
        <v>500</v>
      </c>
      <c r="J407" s="1">
        <v>467.79</v>
      </c>
      <c r="K407" s="1">
        <v>500</v>
      </c>
      <c r="L407" s="1">
        <v>2406.6</v>
      </c>
      <c r="M407" s="1">
        <f t="shared" si="12"/>
        <v>-217.5999999999999</v>
      </c>
    </row>
    <row r="408" spans="1:13" ht="12.75">
      <c r="A408" s="1" t="s">
        <v>17</v>
      </c>
      <c r="B408" s="11"/>
      <c r="C408" s="1">
        <v>3700</v>
      </c>
      <c r="D408" s="1">
        <v>1145.48</v>
      </c>
      <c r="E408" s="1">
        <v>299.7</v>
      </c>
      <c r="F408" s="1">
        <v>500</v>
      </c>
      <c r="G408" s="1"/>
      <c r="H408" s="1">
        <v>139.13</v>
      </c>
      <c r="I408" s="1">
        <v>500</v>
      </c>
      <c r="J408" s="1">
        <v>467.79</v>
      </c>
      <c r="K408" s="1">
        <v>500</v>
      </c>
      <c r="L408" s="1">
        <v>3552.1</v>
      </c>
      <c r="M408" s="1">
        <f t="shared" si="12"/>
        <v>147.9000000000001</v>
      </c>
    </row>
    <row r="409" spans="1:21" ht="12.75">
      <c r="A409" s="1" t="s">
        <v>19</v>
      </c>
      <c r="B409" s="11"/>
      <c r="C409" s="1">
        <v>3700</v>
      </c>
      <c r="D409" s="1">
        <v>1145.48</v>
      </c>
      <c r="E409" s="1">
        <v>299.7</v>
      </c>
      <c r="F409" s="1">
        <v>500</v>
      </c>
      <c r="G409" s="1"/>
      <c r="H409" s="1">
        <v>139.13</v>
      </c>
      <c r="I409" s="1">
        <v>500</v>
      </c>
      <c r="J409" s="1">
        <v>467.79</v>
      </c>
      <c r="K409" s="1">
        <v>500</v>
      </c>
      <c r="L409" s="1">
        <v>3552.1</v>
      </c>
      <c r="M409" s="1">
        <f t="shared" si="12"/>
        <v>147.9000000000001</v>
      </c>
      <c r="Q409">
        <v>2900</v>
      </c>
      <c r="R409">
        <f>+Q409/23</f>
        <v>126.08695652173913</v>
      </c>
      <c r="U409">
        <v>481</v>
      </c>
    </row>
    <row r="410" spans="1:21" ht="12.75">
      <c r="A410" s="1" t="s">
        <v>20</v>
      </c>
      <c r="B410" s="11"/>
      <c r="C410" s="1">
        <v>3800</v>
      </c>
      <c r="D410" s="1">
        <v>1145.48</v>
      </c>
      <c r="E410" s="1">
        <v>299.7</v>
      </c>
      <c r="F410" s="1">
        <v>500</v>
      </c>
      <c r="G410" s="1"/>
      <c r="H410" s="1">
        <v>139.13</v>
      </c>
      <c r="I410" s="1">
        <v>500</v>
      </c>
      <c r="J410" s="1">
        <v>467.79</v>
      </c>
      <c r="K410" s="1">
        <v>500</v>
      </c>
      <c r="L410" s="1">
        <v>3552.1</v>
      </c>
      <c r="M410" s="1">
        <f t="shared" si="12"/>
        <v>247.9000000000001</v>
      </c>
      <c r="N410">
        <f>+C410-L410</f>
        <v>247.9000000000001</v>
      </c>
      <c r="R410">
        <v>150</v>
      </c>
      <c r="U410">
        <f>+U409-J413</f>
        <v>13.20999999999998</v>
      </c>
    </row>
    <row r="411" spans="1:21" ht="12.75">
      <c r="A411" s="1" t="s">
        <v>21</v>
      </c>
      <c r="B411" s="11"/>
      <c r="C411" s="1">
        <v>3525</v>
      </c>
      <c r="D411" s="1">
        <v>1145.48</v>
      </c>
      <c r="E411" s="1">
        <v>299.7</v>
      </c>
      <c r="F411" s="1">
        <v>500</v>
      </c>
      <c r="G411" s="1">
        <v>100</v>
      </c>
      <c r="H411" s="1">
        <v>139.13</v>
      </c>
      <c r="I411" s="1">
        <v>500</v>
      </c>
      <c r="J411" s="1">
        <v>467.79</v>
      </c>
      <c r="K411" s="1">
        <v>350</v>
      </c>
      <c r="L411" s="1">
        <v>3652.1</v>
      </c>
      <c r="M411" s="1">
        <f t="shared" si="12"/>
        <v>-127.09999999999991</v>
      </c>
      <c r="R411">
        <v>191.7</v>
      </c>
      <c r="U411">
        <f>+U410*23</f>
        <v>303.82999999999953</v>
      </c>
    </row>
    <row r="412" spans="1:18" ht="12.75">
      <c r="A412" s="1" t="s">
        <v>22</v>
      </c>
      <c r="B412" s="11"/>
      <c r="C412" s="1">
        <v>3700</v>
      </c>
      <c r="D412" s="1">
        <v>1145.48</v>
      </c>
      <c r="E412" s="1">
        <v>299.7</v>
      </c>
      <c r="F412" s="1">
        <v>500</v>
      </c>
      <c r="G412" s="1"/>
      <c r="H412" s="1">
        <v>139.13</v>
      </c>
      <c r="I412" s="1">
        <v>500</v>
      </c>
      <c r="J412" s="1">
        <v>467.79</v>
      </c>
      <c r="K412" s="1">
        <v>500</v>
      </c>
      <c r="L412" s="1">
        <v>3552.1</v>
      </c>
      <c r="M412" s="1">
        <f t="shared" si="12"/>
        <v>147.9000000000001</v>
      </c>
      <c r="R412">
        <f>SUM(R409:R411)</f>
        <v>467.7869565217391</v>
      </c>
    </row>
    <row r="413" spans="1:13" ht="12.75">
      <c r="A413" s="1" t="s">
        <v>23</v>
      </c>
      <c r="B413" s="11"/>
      <c r="C413" s="1">
        <v>3700</v>
      </c>
      <c r="D413" s="1">
        <v>1145.48</v>
      </c>
      <c r="E413" s="1">
        <v>299.7</v>
      </c>
      <c r="F413" s="1">
        <v>500</v>
      </c>
      <c r="G413" s="1"/>
      <c r="H413" s="1">
        <v>139.13</v>
      </c>
      <c r="I413" s="1">
        <v>500</v>
      </c>
      <c r="J413" s="1">
        <v>467.79</v>
      </c>
      <c r="K413" s="1">
        <v>500</v>
      </c>
      <c r="L413" s="1">
        <v>3552.1</v>
      </c>
      <c r="M413" s="1">
        <f t="shared" si="12"/>
        <v>147.9000000000001</v>
      </c>
    </row>
    <row r="414" spans="1:13" ht="12.75">
      <c r="A414" s="1"/>
      <c r="B414" s="1"/>
      <c r="C414" s="1"/>
      <c r="D414" s="1">
        <f>+D391+D392+D393+D394+D395+D396+D397+D398+D399+D400+D401+D402+D403+D404+D405+D406+D407+D408+D409+D410+D411+D412+D413</f>
        <v>24055.076190476186</v>
      </c>
      <c r="E414" s="1"/>
      <c r="F414" s="1"/>
      <c r="G414" s="1"/>
      <c r="H414" s="1"/>
      <c r="I414" s="1"/>
      <c r="J414" s="1"/>
      <c r="K414" s="1"/>
      <c r="L414" s="1"/>
      <c r="M414" s="1">
        <f t="shared" si="12"/>
        <v>0</v>
      </c>
    </row>
    <row r="415" spans="1:15" ht="12.75">
      <c r="A415" s="1" t="s">
        <v>50</v>
      </c>
      <c r="B415" s="1"/>
      <c r="C415" s="1">
        <f>+C391+C392+C393+C394+C395+C396+C397+C398+C399+C400+C401+C402+C403+C404+C405+C406+C407+C408+C409+C410+C411+C412+C413</f>
        <v>79607</v>
      </c>
      <c r="D415" s="1">
        <v>24055</v>
      </c>
      <c r="E415" s="1">
        <v>6893</v>
      </c>
      <c r="F415" s="1">
        <f>+F391+F392+F393+F394+F395+F396+F397+F398+F399+F400+F401+F402+F403+F404+F405+F406+F407+F408+F409+F410+F411+F412+F413</f>
        <v>11500</v>
      </c>
      <c r="G415" s="1">
        <f>+G391+G395+G397+G411</f>
        <v>400</v>
      </c>
      <c r="H415" s="1">
        <f>+H391+H392+H393+H394+H395+H396+H397+H398+H399+H400+H401+H402+H403+H404+H405+H406+H407+H408+H409+H410+H411+H412+H413</f>
        <v>3199.9900000000016</v>
      </c>
      <c r="I415" s="1">
        <f>+I391+I392+I393+I394+I395+I396+I397+I398+I399+I400+I401+I402+I403+I404+I405+I406+I407+I408+I409+I410+I411+I412+I413</f>
        <v>11500</v>
      </c>
      <c r="J415" s="1">
        <f>+J391+J392+J393+J394+J395+J396+J397+J398+J399+J400+J401+J402+J403+J404+J405+J406+J407+J408+J409+J410+J411+J412+J413</f>
        <v>10759.170000000006</v>
      </c>
      <c r="K415" s="1">
        <f>+K391+K392+K393+K394+K395+K396+K397+K398+K399+K400+K401+K402+K403+K404+K405+K406+K407+K408+K409+K410+K411+K412+K413</f>
        <v>11200</v>
      </c>
      <c r="L415" s="1">
        <f>+L391+L392+L393+L394+L395+L396+L397+L398+L399+L400+L401+L402+L403+L404+L405+L406+L407+L408+L409+L410+L411+L412+L413</f>
        <v>79807.2918426501</v>
      </c>
      <c r="M415" s="1">
        <f>+C415-D415-E415-F415-G415-H415-I415-J415-K415</f>
        <v>99.83999999998923</v>
      </c>
      <c r="N415">
        <f>+M391+M392+M393+M394+M395+M396+M397+M398+M399+M400+M401+M402+M403+M404+M405+M406+M407+M408+M409+M410+M411+M412+M413</f>
        <v>-200.29184265010144</v>
      </c>
      <c r="O415">
        <f>+D415+E415+F415+G415+H415+I415+J415+K415</f>
        <v>79507.16</v>
      </c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 t="s">
        <v>137</v>
      </c>
      <c r="B417" s="1"/>
      <c r="C417" s="1"/>
      <c r="D417" s="1">
        <v>24055</v>
      </c>
      <c r="E417" s="1">
        <v>6893</v>
      </c>
      <c r="F417" s="1">
        <v>11500</v>
      </c>
      <c r="G417" s="1">
        <v>400</v>
      </c>
      <c r="H417" s="1">
        <v>3200</v>
      </c>
      <c r="I417" s="1">
        <v>11500</v>
      </c>
      <c r="J417" s="1">
        <v>10759</v>
      </c>
      <c r="K417" s="1">
        <v>11200</v>
      </c>
      <c r="L417" s="1"/>
      <c r="M417" s="1">
        <f>+C415-D417-E417-F417-G417-H417-I417-J417-K417</f>
        <v>100</v>
      </c>
    </row>
    <row r="418" spans="1:21" ht="12.75">
      <c r="A418" s="1"/>
      <c r="B418" s="1"/>
      <c r="C418" s="1"/>
      <c r="D418" s="1"/>
      <c r="E418" s="1" t="s">
        <v>164</v>
      </c>
      <c r="F418" s="3">
        <v>40633</v>
      </c>
      <c r="G418" s="1"/>
      <c r="H418" s="1" t="s">
        <v>176</v>
      </c>
      <c r="I418" s="3">
        <v>40662</v>
      </c>
      <c r="J418" s="3">
        <v>40662</v>
      </c>
      <c r="K418" s="1" t="s">
        <v>168</v>
      </c>
      <c r="L418" s="1"/>
      <c r="M418" s="1"/>
      <c r="U418" t="s">
        <v>165</v>
      </c>
    </row>
    <row r="419" spans="17:24" ht="12.75">
      <c r="Q419">
        <v>5400</v>
      </c>
      <c r="R419" t="s">
        <v>162</v>
      </c>
      <c r="W419">
        <v>1493</v>
      </c>
      <c r="X419" t="s">
        <v>163</v>
      </c>
    </row>
    <row r="421" spans="2:17" ht="12.75">
      <c r="B421">
        <v>1500</v>
      </c>
      <c r="C421">
        <f>+B421/22</f>
        <v>68.18181818181819</v>
      </c>
      <c r="D421" t="s">
        <v>167</v>
      </c>
      <c r="P421">
        <v>290</v>
      </c>
      <c r="Q421" t="s">
        <v>161</v>
      </c>
    </row>
    <row r="422" ht="12.75">
      <c r="C422">
        <f>+J391+C421</f>
        <v>535.9718181818182</v>
      </c>
    </row>
    <row r="423" ht="20.25">
      <c r="J423" s="8" t="s">
        <v>145</v>
      </c>
    </row>
    <row r="426" spans="1:24" ht="12.75">
      <c r="A426" s="1" t="s">
        <v>0</v>
      </c>
      <c r="B426" s="1"/>
      <c r="C426" s="1" t="s">
        <v>50</v>
      </c>
      <c r="D426" s="1" t="s">
        <v>52</v>
      </c>
      <c r="E426" s="1" t="s">
        <v>24</v>
      </c>
      <c r="F426" s="1" t="s">
        <v>26</v>
      </c>
      <c r="G426" s="1" t="s">
        <v>27</v>
      </c>
      <c r="H426" s="1" t="s">
        <v>29</v>
      </c>
      <c r="I426" s="1" t="s">
        <v>31</v>
      </c>
      <c r="J426" s="1" t="s">
        <v>33</v>
      </c>
      <c r="K426" s="1" t="s">
        <v>34</v>
      </c>
      <c r="L426" s="1" t="s">
        <v>36</v>
      </c>
      <c r="M426" s="1" t="s">
        <v>38</v>
      </c>
      <c r="N426" s="1"/>
      <c r="O426" s="1" t="s">
        <v>41</v>
      </c>
      <c r="P426" s="1" t="s">
        <v>43</v>
      </c>
      <c r="Q426" s="1" t="s">
        <v>44</v>
      </c>
      <c r="R426" s="1"/>
      <c r="S426" s="1" t="s">
        <v>47</v>
      </c>
      <c r="T426" s="1"/>
      <c r="U426" s="1" t="s">
        <v>58</v>
      </c>
      <c r="V426" s="1" t="s">
        <v>52</v>
      </c>
      <c r="W426" s="6" t="s">
        <v>94</v>
      </c>
      <c r="X426" s="1"/>
    </row>
    <row r="427" spans="1:24" ht="12.75">
      <c r="A427" s="1"/>
      <c r="B427" s="1"/>
      <c r="C427" s="1" t="s">
        <v>51</v>
      </c>
      <c r="D427" s="1" t="s">
        <v>114</v>
      </c>
      <c r="E427" s="1" t="s">
        <v>25</v>
      </c>
      <c r="F427" s="1"/>
      <c r="G427" s="1" t="s">
        <v>28</v>
      </c>
      <c r="H427" s="1" t="s">
        <v>30</v>
      </c>
      <c r="I427" s="1" t="s">
        <v>32</v>
      </c>
      <c r="J427" s="1"/>
      <c r="K427" s="1" t="s">
        <v>35</v>
      </c>
      <c r="L427" s="1" t="s">
        <v>37</v>
      </c>
      <c r="M427" s="1" t="s">
        <v>39</v>
      </c>
      <c r="N427" s="1" t="s">
        <v>40</v>
      </c>
      <c r="O427" s="1" t="s">
        <v>42</v>
      </c>
      <c r="P427" s="1"/>
      <c r="Q427" s="1" t="s">
        <v>45</v>
      </c>
      <c r="R427" s="1" t="s">
        <v>46</v>
      </c>
      <c r="S427" s="1" t="s">
        <v>48</v>
      </c>
      <c r="T427" s="1" t="s">
        <v>49</v>
      </c>
      <c r="U427" s="1" t="s">
        <v>60</v>
      </c>
      <c r="V427" s="1" t="s">
        <v>139</v>
      </c>
      <c r="W427" s="6" t="s">
        <v>95</v>
      </c>
      <c r="X427" s="1"/>
    </row>
    <row r="428" spans="1:25" ht="12.75">
      <c r="A428" s="1" t="s">
        <v>1</v>
      </c>
      <c r="B428" s="1"/>
      <c r="C428" s="1">
        <v>1100</v>
      </c>
      <c r="D428" s="1">
        <v>906.796</v>
      </c>
      <c r="E428" s="1"/>
      <c r="F428" s="1"/>
      <c r="G428" s="1">
        <v>45</v>
      </c>
      <c r="H428" s="1">
        <f>+H452/22</f>
        <v>4.545454545454546</v>
      </c>
      <c r="I428" s="1"/>
      <c r="J428" s="1"/>
      <c r="K428" s="1"/>
      <c r="L428" s="1"/>
      <c r="M428" s="1"/>
      <c r="N428" s="1"/>
      <c r="O428" s="1"/>
      <c r="P428" s="1">
        <f>+P452/22</f>
        <v>72.5</v>
      </c>
      <c r="Q428" s="1"/>
      <c r="R428" s="1">
        <f>+R452/23</f>
        <v>195.65217391304347</v>
      </c>
      <c r="S428" s="1"/>
      <c r="T428" s="1"/>
      <c r="U428" s="1">
        <f aca="true" t="shared" si="13" ref="U428:U450">+E428+F428+G428+H428+I428+J428+K428+L428+M428+N428+O428+P428+Q428+R428+S428+T428</f>
        <v>317.697628458498</v>
      </c>
      <c r="V428" s="1">
        <f aca="true" t="shared" si="14" ref="V428:V450">+D428-U428</f>
        <v>589.098371541502</v>
      </c>
      <c r="W428" s="1"/>
      <c r="X428" s="10" t="s">
        <v>1</v>
      </c>
      <c r="Y428" s="1"/>
    </row>
    <row r="429" spans="1:25" ht="12.75">
      <c r="A429" s="1" t="s">
        <v>2</v>
      </c>
      <c r="B429" s="1"/>
      <c r="C429" s="1">
        <v>1000</v>
      </c>
      <c r="D429" s="1">
        <v>506.808</v>
      </c>
      <c r="E429" s="1"/>
      <c r="F429" s="1"/>
      <c r="G429" s="1">
        <v>45</v>
      </c>
      <c r="H429" s="1">
        <v>4.5455</v>
      </c>
      <c r="I429" s="1"/>
      <c r="J429" s="1"/>
      <c r="K429" s="1"/>
      <c r="L429" s="1"/>
      <c r="M429" s="1"/>
      <c r="N429" s="1"/>
      <c r="O429" s="1"/>
      <c r="P429" s="1">
        <v>72.5</v>
      </c>
      <c r="Q429" s="1"/>
      <c r="R429" s="1">
        <v>195.65</v>
      </c>
      <c r="S429" s="1"/>
      <c r="T429" s="1"/>
      <c r="U429" s="1">
        <f t="shared" si="13"/>
        <v>317.69550000000004</v>
      </c>
      <c r="V429" s="1">
        <f t="shared" si="14"/>
        <v>189.11249999999995</v>
      </c>
      <c r="W429" s="1"/>
      <c r="X429" s="10" t="s">
        <v>2</v>
      </c>
      <c r="Y429" s="1"/>
    </row>
    <row r="430" spans="1:25" ht="12.75">
      <c r="A430" s="1" t="s">
        <v>3</v>
      </c>
      <c r="B430" s="1"/>
      <c r="C430" s="1">
        <v>1000</v>
      </c>
      <c r="D430" s="1">
        <v>256.809</v>
      </c>
      <c r="E430" s="1"/>
      <c r="F430" s="1"/>
      <c r="G430" s="1">
        <v>45</v>
      </c>
      <c r="H430" s="1">
        <v>4.5455</v>
      </c>
      <c r="I430" s="1"/>
      <c r="J430" s="1"/>
      <c r="K430" s="1"/>
      <c r="L430" s="1"/>
      <c r="M430" s="1"/>
      <c r="N430" s="1"/>
      <c r="O430" s="1"/>
      <c r="P430" s="1">
        <v>72.5</v>
      </c>
      <c r="Q430" s="1"/>
      <c r="R430" s="1">
        <v>195.65</v>
      </c>
      <c r="S430" s="1"/>
      <c r="T430" s="1"/>
      <c r="U430" s="1">
        <f t="shared" si="13"/>
        <v>317.69550000000004</v>
      </c>
      <c r="V430" s="1">
        <f t="shared" si="14"/>
        <v>-60.88650000000001</v>
      </c>
      <c r="W430" s="1"/>
      <c r="X430" s="10" t="s">
        <v>3</v>
      </c>
      <c r="Y430" s="1"/>
    </row>
    <row r="431" spans="1:25" ht="12.75">
      <c r="A431" s="1" t="s">
        <v>4</v>
      </c>
      <c r="B431" s="1"/>
      <c r="C431" s="1">
        <v>1000</v>
      </c>
      <c r="D431" s="1">
        <v>526.809</v>
      </c>
      <c r="E431" s="1"/>
      <c r="F431" s="1"/>
      <c r="G431" s="1">
        <v>45</v>
      </c>
      <c r="H431" s="1">
        <v>4.5455</v>
      </c>
      <c r="I431" s="1"/>
      <c r="J431" s="1"/>
      <c r="K431" s="1"/>
      <c r="L431" s="1"/>
      <c r="M431" s="1"/>
      <c r="N431" s="1"/>
      <c r="O431" s="1"/>
      <c r="P431" s="1">
        <v>72.5</v>
      </c>
      <c r="Q431" s="1"/>
      <c r="R431" s="1">
        <v>195.65</v>
      </c>
      <c r="S431" s="1"/>
      <c r="T431" s="1"/>
      <c r="U431" s="1">
        <f t="shared" si="13"/>
        <v>317.69550000000004</v>
      </c>
      <c r="V431" s="1">
        <f t="shared" si="14"/>
        <v>209.11349999999993</v>
      </c>
      <c r="W431" s="1"/>
      <c r="X431" s="10" t="s">
        <v>4</v>
      </c>
      <c r="Y431" s="1"/>
    </row>
    <row r="432" spans="1:25" ht="12.75">
      <c r="A432" s="1" t="s">
        <v>5</v>
      </c>
      <c r="B432" s="1"/>
      <c r="C432" s="1">
        <v>1800</v>
      </c>
      <c r="D432" s="1">
        <v>1018.37</v>
      </c>
      <c r="E432" s="1"/>
      <c r="F432" s="1"/>
      <c r="G432" s="1">
        <v>45</v>
      </c>
      <c r="H432" s="1">
        <v>4.5455</v>
      </c>
      <c r="I432" s="1"/>
      <c r="J432" s="1"/>
      <c r="K432" s="1"/>
      <c r="L432" s="1"/>
      <c r="M432" s="1"/>
      <c r="N432" s="1"/>
      <c r="O432" s="1"/>
      <c r="P432" s="1">
        <v>72.5</v>
      </c>
      <c r="Q432" s="1"/>
      <c r="R432" s="1">
        <v>195.65</v>
      </c>
      <c r="S432" s="1"/>
      <c r="T432" s="1"/>
      <c r="U432" s="1">
        <f t="shared" si="13"/>
        <v>317.69550000000004</v>
      </c>
      <c r="V432" s="1">
        <f t="shared" si="14"/>
        <v>700.6745</v>
      </c>
      <c r="W432" s="1"/>
      <c r="X432" s="10" t="s">
        <v>5</v>
      </c>
      <c r="Y432" s="1"/>
    </row>
    <row r="433" spans="1:25" ht="12.75">
      <c r="A433" s="1" t="s">
        <v>6</v>
      </c>
      <c r="B433" s="1"/>
      <c r="C433" s="1">
        <v>1500</v>
      </c>
      <c r="D433" s="1">
        <v>756.809</v>
      </c>
      <c r="E433" s="1"/>
      <c r="F433" s="1"/>
      <c r="G433" s="1">
        <v>45</v>
      </c>
      <c r="H433" s="1">
        <v>4.5455</v>
      </c>
      <c r="I433" s="1"/>
      <c r="J433" s="1"/>
      <c r="K433" s="1"/>
      <c r="L433" s="1"/>
      <c r="M433" s="1"/>
      <c r="N433" s="1"/>
      <c r="O433" s="1"/>
      <c r="P433" s="1">
        <v>72.5</v>
      </c>
      <c r="Q433" s="1"/>
      <c r="R433" s="1">
        <v>195.65</v>
      </c>
      <c r="S433" s="1"/>
      <c r="T433" s="1"/>
      <c r="U433" s="1">
        <f t="shared" si="13"/>
        <v>317.69550000000004</v>
      </c>
      <c r="V433" s="1">
        <f t="shared" si="14"/>
        <v>439.11349999999993</v>
      </c>
      <c r="W433" s="1"/>
      <c r="X433" s="10" t="s">
        <v>6</v>
      </c>
      <c r="Y433" s="1"/>
    </row>
    <row r="434" spans="1:25" ht="12.75">
      <c r="A434" s="1" t="s">
        <v>7</v>
      </c>
      <c r="B434" s="1"/>
      <c r="C434" s="1">
        <v>1200</v>
      </c>
      <c r="D434" s="1">
        <v>1058.98</v>
      </c>
      <c r="E434" s="1"/>
      <c r="F434" s="1"/>
      <c r="G434" s="1">
        <v>45</v>
      </c>
      <c r="H434" s="1">
        <v>4.5455</v>
      </c>
      <c r="I434" s="1"/>
      <c r="J434" s="1"/>
      <c r="K434" s="1"/>
      <c r="L434" s="1"/>
      <c r="M434" s="1"/>
      <c r="N434" s="1"/>
      <c r="O434" s="1"/>
      <c r="P434" s="1">
        <v>72.5</v>
      </c>
      <c r="Q434" s="1"/>
      <c r="R434" s="1">
        <v>195.65</v>
      </c>
      <c r="S434" s="1"/>
      <c r="T434" s="1"/>
      <c r="U434" s="1">
        <f t="shared" si="13"/>
        <v>317.69550000000004</v>
      </c>
      <c r="V434" s="1">
        <f t="shared" si="14"/>
        <v>741.2845</v>
      </c>
      <c r="W434" s="1"/>
      <c r="X434" s="10" t="s">
        <v>7</v>
      </c>
      <c r="Y434" s="1"/>
    </row>
    <row r="435" spans="1:25" ht="12.75">
      <c r="A435" s="1" t="s">
        <v>8</v>
      </c>
      <c r="B435" s="1"/>
      <c r="C435" s="1">
        <v>1780</v>
      </c>
      <c r="D435" s="1">
        <v>886.812</v>
      </c>
      <c r="E435" s="1"/>
      <c r="F435" s="1"/>
      <c r="G435" s="1">
        <v>45</v>
      </c>
      <c r="H435" s="1">
        <v>4.5455</v>
      </c>
      <c r="I435" s="1"/>
      <c r="J435" s="1"/>
      <c r="K435" s="1"/>
      <c r="L435" s="1"/>
      <c r="M435" s="1"/>
      <c r="N435" s="1"/>
      <c r="O435" s="1"/>
      <c r="P435" s="1">
        <v>72.5</v>
      </c>
      <c r="Q435" s="1"/>
      <c r="R435" s="1">
        <v>195.65</v>
      </c>
      <c r="S435" s="1"/>
      <c r="T435" s="1"/>
      <c r="U435" s="1">
        <f t="shared" si="13"/>
        <v>317.69550000000004</v>
      </c>
      <c r="V435" s="1">
        <f t="shared" si="14"/>
        <v>569.1165</v>
      </c>
      <c r="W435" s="1"/>
      <c r="X435" s="10" t="s">
        <v>8</v>
      </c>
      <c r="Y435" s="1"/>
    </row>
    <row r="436" spans="1:25" ht="12.75">
      <c r="A436" s="1" t="s">
        <v>9</v>
      </c>
      <c r="B436" s="1"/>
      <c r="C436" s="1">
        <v>1600</v>
      </c>
      <c r="D436" s="1">
        <v>456.8</v>
      </c>
      <c r="E436" s="1"/>
      <c r="F436" s="1"/>
      <c r="G436" s="1">
        <v>45</v>
      </c>
      <c r="H436" s="1">
        <v>4.5455</v>
      </c>
      <c r="I436" s="1"/>
      <c r="J436" s="1"/>
      <c r="K436" s="1"/>
      <c r="L436" s="1"/>
      <c r="M436" s="1"/>
      <c r="N436" s="1"/>
      <c r="O436" s="1"/>
      <c r="P436" s="1">
        <v>72.5</v>
      </c>
      <c r="Q436" s="1"/>
      <c r="R436" s="1">
        <v>195.65</v>
      </c>
      <c r="S436" s="1"/>
      <c r="T436" s="1"/>
      <c r="U436" s="1">
        <f t="shared" si="13"/>
        <v>317.69550000000004</v>
      </c>
      <c r="V436" s="1">
        <f t="shared" si="14"/>
        <v>139.10449999999997</v>
      </c>
      <c r="W436" s="1"/>
      <c r="X436" s="10" t="s">
        <v>9</v>
      </c>
      <c r="Y436" s="1"/>
    </row>
    <row r="437" spans="1:25" ht="12.75">
      <c r="A437" s="1" t="s">
        <v>10</v>
      </c>
      <c r="B437" s="1"/>
      <c r="C437" s="1">
        <v>1000</v>
      </c>
      <c r="D437" s="1">
        <v>256.808</v>
      </c>
      <c r="E437" s="1"/>
      <c r="F437" s="1"/>
      <c r="G437" s="1">
        <v>45</v>
      </c>
      <c r="H437" s="1">
        <v>4.5455</v>
      </c>
      <c r="I437" s="1"/>
      <c r="J437" s="1"/>
      <c r="K437" s="1"/>
      <c r="L437" s="1"/>
      <c r="M437" s="1"/>
      <c r="N437" s="1"/>
      <c r="O437" s="1"/>
      <c r="P437" s="1">
        <v>72.5</v>
      </c>
      <c r="Q437" s="1"/>
      <c r="R437" s="1">
        <v>195.65</v>
      </c>
      <c r="S437" s="1"/>
      <c r="T437" s="1"/>
      <c r="U437" s="1">
        <f t="shared" si="13"/>
        <v>317.69550000000004</v>
      </c>
      <c r="V437" s="1">
        <f t="shared" si="14"/>
        <v>-60.887500000000045</v>
      </c>
      <c r="W437" s="1"/>
      <c r="X437" s="10" t="s">
        <v>10</v>
      </c>
      <c r="Y437" s="1"/>
    </row>
    <row r="438" spans="1:25" ht="12.75">
      <c r="A438" s="1" t="s">
        <v>11</v>
      </c>
      <c r="B438" s="1"/>
      <c r="C438" s="1">
        <v>1080</v>
      </c>
      <c r="D438" s="1">
        <v>886.809</v>
      </c>
      <c r="E438" s="1"/>
      <c r="F438" s="1"/>
      <c r="G438" s="1">
        <v>45</v>
      </c>
      <c r="H438" s="1">
        <v>4.5455</v>
      </c>
      <c r="I438" s="1"/>
      <c r="J438" s="1"/>
      <c r="K438" s="1"/>
      <c r="L438" s="1"/>
      <c r="M438" s="1"/>
      <c r="N438" s="1"/>
      <c r="O438" s="1"/>
      <c r="P438" s="1">
        <v>72.5</v>
      </c>
      <c r="Q438" s="1"/>
      <c r="R438" s="1">
        <v>195.65</v>
      </c>
      <c r="S438" s="1"/>
      <c r="T438" s="1"/>
      <c r="U438" s="1">
        <f t="shared" si="13"/>
        <v>317.69550000000004</v>
      </c>
      <c r="V438" s="1">
        <f t="shared" si="14"/>
        <v>569.1134999999999</v>
      </c>
      <c r="W438" s="1"/>
      <c r="X438" s="10" t="s">
        <v>11</v>
      </c>
      <c r="Y438" s="1"/>
    </row>
    <row r="439" spans="1:25" ht="12.75">
      <c r="A439" s="1" t="s">
        <v>12</v>
      </c>
      <c r="B439" s="1"/>
      <c r="C439" s="1">
        <v>1080</v>
      </c>
      <c r="D439" s="1">
        <v>886.809</v>
      </c>
      <c r="E439" s="1"/>
      <c r="F439" s="1"/>
      <c r="G439" s="1">
        <v>45</v>
      </c>
      <c r="H439" s="1">
        <v>4.5455</v>
      </c>
      <c r="I439" s="1"/>
      <c r="J439" s="1"/>
      <c r="K439" s="1"/>
      <c r="L439" s="1"/>
      <c r="M439" s="1"/>
      <c r="N439" s="1"/>
      <c r="O439" s="1"/>
      <c r="P439" s="1">
        <v>72.5</v>
      </c>
      <c r="Q439" s="1"/>
      <c r="R439" s="1">
        <v>195.65</v>
      </c>
      <c r="S439" s="1"/>
      <c r="T439" s="1"/>
      <c r="U439" s="1">
        <f t="shared" si="13"/>
        <v>317.69550000000004</v>
      </c>
      <c r="V439" s="1">
        <f t="shared" si="14"/>
        <v>569.1134999999999</v>
      </c>
      <c r="W439" s="1"/>
      <c r="X439" s="10" t="s">
        <v>12</v>
      </c>
      <c r="Y439" s="1"/>
    </row>
    <row r="440" spans="1:25" ht="12.75">
      <c r="A440" s="1" t="s">
        <v>18</v>
      </c>
      <c r="B440" s="1"/>
      <c r="C440" s="1">
        <v>100</v>
      </c>
      <c r="D440" s="1">
        <v>906.812</v>
      </c>
      <c r="E440" s="1"/>
      <c r="F440" s="1"/>
      <c r="G440" s="1">
        <v>45</v>
      </c>
      <c r="H440" s="1">
        <v>4.5455</v>
      </c>
      <c r="I440" s="1"/>
      <c r="J440" s="1"/>
      <c r="K440" s="1"/>
      <c r="L440" s="1"/>
      <c r="M440" s="1"/>
      <c r="N440" s="1"/>
      <c r="O440" s="1"/>
      <c r="P440" s="1">
        <v>72.5</v>
      </c>
      <c r="Q440" s="1"/>
      <c r="R440" s="1">
        <v>195.65</v>
      </c>
      <c r="S440" s="1"/>
      <c r="T440" s="1"/>
      <c r="U440" s="1">
        <f t="shared" si="13"/>
        <v>317.69550000000004</v>
      </c>
      <c r="V440" s="1">
        <f t="shared" si="14"/>
        <v>589.1165</v>
      </c>
      <c r="W440" s="1"/>
      <c r="X440" s="10" t="s">
        <v>18</v>
      </c>
      <c r="Y440" s="1"/>
    </row>
    <row r="441" spans="1:25" ht="12.75">
      <c r="A441" s="1" t="s">
        <v>13</v>
      </c>
      <c r="B441" s="1"/>
      <c r="C441" s="1">
        <v>1000</v>
      </c>
      <c r="D441" s="1">
        <v>234.822</v>
      </c>
      <c r="E441" s="1"/>
      <c r="F441" s="1"/>
      <c r="G441" s="1">
        <v>45</v>
      </c>
      <c r="H441" s="1">
        <v>4.5455</v>
      </c>
      <c r="I441" s="1"/>
      <c r="J441" s="1"/>
      <c r="K441" s="1"/>
      <c r="L441" s="1"/>
      <c r="M441" s="1"/>
      <c r="N441" s="1"/>
      <c r="O441" s="1"/>
      <c r="P441" s="1">
        <v>72.5</v>
      </c>
      <c r="Q441" s="1"/>
      <c r="R441" s="1">
        <v>195.65</v>
      </c>
      <c r="S441" s="1"/>
      <c r="T441" s="1"/>
      <c r="U441" s="1">
        <f t="shared" si="13"/>
        <v>317.69550000000004</v>
      </c>
      <c r="V441" s="1">
        <f t="shared" si="14"/>
        <v>-82.87350000000004</v>
      </c>
      <c r="W441" s="1"/>
      <c r="X441" s="10" t="s">
        <v>13</v>
      </c>
      <c r="Y441" s="1"/>
    </row>
    <row r="442" spans="1:25" ht="12.75">
      <c r="A442" s="1" t="s">
        <v>14</v>
      </c>
      <c r="B442" s="1"/>
      <c r="C442" s="1">
        <v>1200</v>
      </c>
      <c r="D442" s="1">
        <v>-36.478</v>
      </c>
      <c r="E442" s="1"/>
      <c r="F442" s="1"/>
      <c r="G442" s="1">
        <v>45</v>
      </c>
      <c r="H442" s="1">
        <v>4.5455</v>
      </c>
      <c r="I442" s="1"/>
      <c r="J442" s="1"/>
      <c r="K442" s="1"/>
      <c r="L442" s="1"/>
      <c r="M442" s="1"/>
      <c r="N442" s="1"/>
      <c r="O442" s="1"/>
      <c r="P442" s="1">
        <v>72.5</v>
      </c>
      <c r="Q442" s="1"/>
      <c r="R442" s="1">
        <v>195.65</v>
      </c>
      <c r="S442" s="1"/>
      <c r="T442" s="1"/>
      <c r="U442" s="1">
        <f t="shared" si="13"/>
        <v>317.69550000000004</v>
      </c>
      <c r="V442" s="1">
        <f t="shared" si="14"/>
        <v>-354.17350000000005</v>
      </c>
      <c r="W442" s="1"/>
      <c r="X442" s="10" t="s">
        <v>14</v>
      </c>
      <c r="Y442" s="1"/>
    </row>
    <row r="443" spans="1:25" ht="12.75">
      <c r="A443" s="1" t="s">
        <v>15</v>
      </c>
      <c r="B443" s="1"/>
      <c r="C443" s="1">
        <v>1100</v>
      </c>
      <c r="D443" s="1">
        <v>906.809</v>
      </c>
      <c r="E443" s="1"/>
      <c r="F443" s="1"/>
      <c r="G443" s="1">
        <v>45</v>
      </c>
      <c r="H443" s="1">
        <v>4.5455</v>
      </c>
      <c r="I443" s="1"/>
      <c r="J443" s="1"/>
      <c r="K443" s="1"/>
      <c r="L443" s="1"/>
      <c r="M443" s="1"/>
      <c r="N443" s="1"/>
      <c r="O443" s="1"/>
      <c r="P443" s="1">
        <v>72.5</v>
      </c>
      <c r="Q443" s="1"/>
      <c r="R443" s="1">
        <v>195.65</v>
      </c>
      <c r="S443" s="1"/>
      <c r="T443" s="1"/>
      <c r="U443" s="1">
        <f t="shared" si="13"/>
        <v>317.69550000000004</v>
      </c>
      <c r="V443" s="1">
        <f t="shared" si="14"/>
        <v>589.1134999999999</v>
      </c>
      <c r="W443" s="1"/>
      <c r="X443" s="10" t="s">
        <v>15</v>
      </c>
      <c r="Y443" s="1"/>
    </row>
    <row r="444" spans="1:25" ht="12.75">
      <c r="A444" s="1" t="s">
        <v>16</v>
      </c>
      <c r="B444" s="1"/>
      <c r="C444" s="1">
        <v>1250</v>
      </c>
      <c r="D444" s="1">
        <v>1056.81</v>
      </c>
      <c r="E444" s="1"/>
      <c r="F444" s="1"/>
      <c r="G444" s="1">
        <v>45</v>
      </c>
      <c r="H444" s="1">
        <v>4.5455</v>
      </c>
      <c r="I444" s="1"/>
      <c r="J444" s="1"/>
      <c r="K444" s="1"/>
      <c r="L444" s="1"/>
      <c r="M444" s="1"/>
      <c r="N444" s="1"/>
      <c r="O444" s="1"/>
      <c r="P444" s="1">
        <v>72.5</v>
      </c>
      <c r="Q444" s="1"/>
      <c r="R444" s="1">
        <v>195.65</v>
      </c>
      <c r="S444" s="1"/>
      <c r="T444" s="1"/>
      <c r="U444" s="1">
        <f t="shared" si="13"/>
        <v>317.69550000000004</v>
      </c>
      <c r="V444" s="1">
        <f t="shared" si="14"/>
        <v>739.1144999999999</v>
      </c>
      <c r="W444" s="1"/>
      <c r="X444" s="10" t="s">
        <v>16</v>
      </c>
      <c r="Y444" s="1"/>
    </row>
    <row r="445" spans="1:25" ht="12.75">
      <c r="A445" s="1" t="s">
        <v>17</v>
      </c>
      <c r="B445" s="1"/>
      <c r="C445" s="1">
        <v>1400</v>
      </c>
      <c r="D445" s="1">
        <v>956.809</v>
      </c>
      <c r="E445" s="1"/>
      <c r="F445" s="1"/>
      <c r="G445" s="1">
        <v>45</v>
      </c>
      <c r="H445" s="1">
        <v>4.5455</v>
      </c>
      <c r="I445" s="1"/>
      <c r="J445" s="1"/>
      <c r="K445" s="1"/>
      <c r="L445" s="1"/>
      <c r="M445" s="1"/>
      <c r="N445" s="1"/>
      <c r="O445" s="1"/>
      <c r="P445" s="1">
        <v>72.5</v>
      </c>
      <c r="Q445" s="1"/>
      <c r="R445" s="1">
        <v>195.65</v>
      </c>
      <c r="S445" s="1"/>
      <c r="T445" s="1"/>
      <c r="U445" s="1">
        <f t="shared" si="13"/>
        <v>317.69550000000004</v>
      </c>
      <c r="V445" s="1">
        <f t="shared" si="14"/>
        <v>639.1134999999999</v>
      </c>
      <c r="W445" s="1"/>
      <c r="X445" s="10" t="s">
        <v>17</v>
      </c>
      <c r="Y445" s="1"/>
    </row>
    <row r="446" spans="1:25" ht="12.75">
      <c r="A446" s="1" t="s">
        <v>19</v>
      </c>
      <c r="B446" s="1"/>
      <c r="C446" s="1">
        <v>1080</v>
      </c>
      <c r="D446" s="1">
        <v>886.809</v>
      </c>
      <c r="E446" s="1"/>
      <c r="F446" s="1"/>
      <c r="G446" s="1">
        <v>45</v>
      </c>
      <c r="H446" s="1">
        <v>4.5455</v>
      </c>
      <c r="I446" s="1"/>
      <c r="J446" s="1"/>
      <c r="K446" s="1"/>
      <c r="L446" s="1"/>
      <c r="M446" s="1"/>
      <c r="N446" s="1"/>
      <c r="O446" s="1"/>
      <c r="P446" s="1">
        <v>72.5</v>
      </c>
      <c r="Q446" s="1"/>
      <c r="R446" s="1">
        <v>195.65</v>
      </c>
      <c r="S446" s="1"/>
      <c r="T446" s="1"/>
      <c r="U446" s="1">
        <f t="shared" si="13"/>
        <v>317.69550000000004</v>
      </c>
      <c r="V446" s="1">
        <f t="shared" si="14"/>
        <v>569.1134999999999</v>
      </c>
      <c r="W446" s="1"/>
      <c r="X446" s="10" t="s">
        <v>19</v>
      </c>
      <c r="Y446" s="1"/>
    </row>
    <row r="447" spans="1:25" ht="12.75">
      <c r="A447" s="1" t="s">
        <v>20</v>
      </c>
      <c r="B447" s="1"/>
      <c r="C447" s="1">
        <v>2700</v>
      </c>
      <c r="D447" s="1">
        <v>956.809</v>
      </c>
      <c r="E447" s="1"/>
      <c r="F447" s="1"/>
      <c r="G447" s="1">
        <v>45</v>
      </c>
      <c r="H447" s="1">
        <v>4.5455</v>
      </c>
      <c r="I447" s="1"/>
      <c r="J447" s="1"/>
      <c r="K447" s="1"/>
      <c r="L447" s="1"/>
      <c r="M447" s="1"/>
      <c r="N447" s="1"/>
      <c r="O447" s="1"/>
      <c r="P447" s="1">
        <v>72.5</v>
      </c>
      <c r="Q447" s="1"/>
      <c r="R447" s="1">
        <v>195.65</v>
      </c>
      <c r="S447" s="1"/>
      <c r="T447" s="1"/>
      <c r="U447" s="1">
        <f t="shared" si="13"/>
        <v>317.69550000000004</v>
      </c>
      <c r="V447" s="1">
        <f t="shared" si="14"/>
        <v>639.1134999999999</v>
      </c>
      <c r="W447" s="1"/>
      <c r="X447" s="10" t="s">
        <v>20</v>
      </c>
      <c r="Y447" s="1"/>
    </row>
    <row r="448" spans="1:25" ht="12.75">
      <c r="A448" s="1" t="s">
        <v>21</v>
      </c>
      <c r="B448" s="1"/>
      <c r="C448" s="1">
        <v>1500</v>
      </c>
      <c r="D448" s="1">
        <v>1201.82</v>
      </c>
      <c r="E448" s="1"/>
      <c r="F448" s="1"/>
      <c r="G448" s="1">
        <v>45</v>
      </c>
      <c r="H448" s="1">
        <v>4.5455</v>
      </c>
      <c r="I448" s="1"/>
      <c r="J448" s="1"/>
      <c r="K448" s="1"/>
      <c r="L448" s="1"/>
      <c r="M448" s="1"/>
      <c r="N448" s="1"/>
      <c r="O448" s="1"/>
      <c r="P448" s="1">
        <v>72.5</v>
      </c>
      <c r="Q448" s="1"/>
      <c r="R448" s="1">
        <v>195.65</v>
      </c>
      <c r="S448" s="1"/>
      <c r="T448" s="1"/>
      <c r="U448" s="1">
        <f t="shared" si="13"/>
        <v>317.69550000000004</v>
      </c>
      <c r="V448" s="1">
        <f t="shared" si="14"/>
        <v>884.1244999999999</v>
      </c>
      <c r="W448" s="1"/>
      <c r="X448" s="10" t="s">
        <v>21</v>
      </c>
      <c r="Y448" s="1"/>
    </row>
    <row r="449" spans="1:25" ht="12.75">
      <c r="A449" s="1" t="s">
        <v>22</v>
      </c>
      <c r="B449" s="1"/>
      <c r="C449" s="1">
        <v>1530</v>
      </c>
      <c r="D449" s="1">
        <v>886.809</v>
      </c>
      <c r="E449" s="1"/>
      <c r="F449" s="1"/>
      <c r="G449" s="1">
        <v>45</v>
      </c>
      <c r="H449" s="1">
        <v>4.5455</v>
      </c>
      <c r="I449" s="1"/>
      <c r="J449" s="1"/>
      <c r="K449" s="1"/>
      <c r="L449" s="1"/>
      <c r="M449" s="1"/>
      <c r="N449" s="1"/>
      <c r="O449" s="1"/>
      <c r="P449" s="1">
        <v>72.5</v>
      </c>
      <c r="Q449" s="1"/>
      <c r="R449" s="1">
        <v>195.65</v>
      </c>
      <c r="S449" s="1"/>
      <c r="T449" s="1"/>
      <c r="U449" s="1">
        <f t="shared" si="13"/>
        <v>317.69550000000004</v>
      </c>
      <c r="V449" s="1">
        <f t="shared" si="14"/>
        <v>569.1134999999999</v>
      </c>
      <c r="W449" s="1"/>
      <c r="X449" s="10" t="s">
        <v>22</v>
      </c>
      <c r="Y449" s="1"/>
    </row>
    <row r="450" spans="1:25" ht="12.75">
      <c r="A450" s="1" t="s">
        <v>23</v>
      </c>
      <c r="B450" s="1"/>
      <c r="C450" s="1">
        <v>1080</v>
      </c>
      <c r="D450" s="1">
        <v>886.809</v>
      </c>
      <c r="E450" s="1"/>
      <c r="F450" s="1"/>
      <c r="G450" s="1">
        <v>45</v>
      </c>
      <c r="H450" s="1">
        <v>4.5455</v>
      </c>
      <c r="I450" s="1"/>
      <c r="J450" s="1"/>
      <c r="K450" s="1"/>
      <c r="L450" s="1"/>
      <c r="M450" s="1"/>
      <c r="N450" s="1"/>
      <c r="O450" s="1"/>
      <c r="P450" s="1">
        <v>72.5</v>
      </c>
      <c r="Q450" s="1"/>
      <c r="R450" s="1">
        <v>195.65</v>
      </c>
      <c r="S450" s="1"/>
      <c r="T450" s="1"/>
      <c r="U450" s="1">
        <f t="shared" si="13"/>
        <v>317.69550000000004</v>
      </c>
      <c r="V450" s="1">
        <f t="shared" si="14"/>
        <v>569.1134999999999</v>
      </c>
      <c r="W450" s="1"/>
      <c r="X450" s="10" t="s">
        <v>23</v>
      </c>
      <c r="Y450" s="1"/>
    </row>
    <row r="451" spans="1:2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12.75">
      <c r="A452" s="1" t="s">
        <v>50</v>
      </c>
      <c r="B452" s="1"/>
      <c r="C452" s="1">
        <f>+C428+C429+C430+C431+C432+C433+C434+C435+C436+C437+C438+C439+C440+C441+C442+C443+C444+C445+C446+C447+C448+C449+C450</f>
        <v>29080</v>
      </c>
      <c r="D452" s="1">
        <f>+D428+D429+D430+D431+D432+D433+D434+D435+D436+D437+D438+D439+D440+D441+D442+D443+D444+D445+D446+D447+D448+D449+D450</f>
        <v>17250.058999999997</v>
      </c>
      <c r="E452" s="1"/>
      <c r="F452" s="1"/>
      <c r="G452" s="1">
        <v>1035</v>
      </c>
      <c r="H452" s="1">
        <v>100</v>
      </c>
      <c r="I452" s="1"/>
      <c r="J452" s="1"/>
      <c r="K452" s="1"/>
      <c r="L452" s="1"/>
      <c r="M452" s="1"/>
      <c r="N452" s="1"/>
      <c r="O452" s="1"/>
      <c r="P452" s="1">
        <v>1595</v>
      </c>
      <c r="Q452" s="1"/>
      <c r="R452" s="1">
        <v>4500</v>
      </c>
      <c r="S452" s="1"/>
      <c r="T452" s="1"/>
      <c r="U452" s="1">
        <f>+U428+U429+U430+U431+U432+U433+U434+U435+U437+U436+U438+U439+U440+U441+U442+U443+U444+U445+U446+U447+U448+U449+U450</f>
        <v>7306.998628458496</v>
      </c>
      <c r="V452" s="1">
        <f>+V428+V429+V430+V431+V432+V433+V434+V435+V436+V437+V438+V439+V440+V441+V442+V443+V444+V445+V446+V447+V448+V449+V450</f>
        <v>9943.060371541498</v>
      </c>
      <c r="W452" s="1"/>
    </row>
    <row r="455" spans="3:4" ht="12.75">
      <c r="C455">
        <f>+C457+C456</f>
        <v>164.69826086956522</v>
      </c>
      <c r="D455">
        <f>+C455+27</f>
        <v>191.69826086956522</v>
      </c>
    </row>
    <row r="456" ht="12.75">
      <c r="C456">
        <v>161.22</v>
      </c>
    </row>
    <row r="457" spans="3:18" ht="12.75">
      <c r="C457">
        <f>+C458/23</f>
        <v>3.4782608695652173</v>
      </c>
      <c r="P457" t="s">
        <v>140</v>
      </c>
      <c r="Q457">
        <v>100</v>
      </c>
      <c r="R457" t="s">
        <v>141</v>
      </c>
    </row>
    <row r="458" spans="3:18" ht="12.75">
      <c r="C458">
        <v>80</v>
      </c>
      <c r="Q458">
        <v>62</v>
      </c>
      <c r="R458" t="s">
        <v>142</v>
      </c>
    </row>
    <row r="459" spans="17:18" ht="12.75">
      <c r="Q459">
        <v>15</v>
      </c>
      <c r="R459" t="s">
        <v>143</v>
      </c>
    </row>
    <row r="460" spans="17:21" ht="12.75">
      <c r="Q460">
        <v>110</v>
      </c>
      <c r="R460" t="s">
        <v>144</v>
      </c>
      <c r="U460" t="s">
        <v>148</v>
      </c>
    </row>
    <row r="461" spans="17:18" ht="12.75">
      <c r="Q461">
        <v>100</v>
      </c>
      <c r="R461" t="s">
        <v>147</v>
      </c>
    </row>
    <row r="462" spans="17:18" ht="12.75">
      <c r="Q462">
        <v>100</v>
      </c>
      <c r="R462" t="s">
        <v>150</v>
      </c>
    </row>
    <row r="466" spans="17:18" ht="12.75">
      <c r="Q466">
        <v>350</v>
      </c>
      <c r="R466" t="s">
        <v>146</v>
      </c>
    </row>
    <row r="469" spans="17:18" ht="12.75">
      <c r="Q469">
        <v>175</v>
      </c>
      <c r="R469" t="s">
        <v>151</v>
      </c>
    </row>
    <row r="470" spans="17:18" ht="12.75">
      <c r="Q470">
        <v>528</v>
      </c>
      <c r="R470" t="s">
        <v>152</v>
      </c>
    </row>
    <row r="471" spans="17:18" ht="12.75">
      <c r="Q471">
        <v>377</v>
      </c>
      <c r="R471" t="s">
        <v>153</v>
      </c>
    </row>
    <row r="472" spans="17:18" ht="12.75">
      <c r="Q472">
        <v>28</v>
      </c>
      <c r="R472" t="s">
        <v>154</v>
      </c>
    </row>
    <row r="473" ht="12.75">
      <c r="Q473" t="s">
        <v>155</v>
      </c>
    </row>
    <row r="474" spans="17:18" ht="12.75">
      <c r="Q474">
        <v>80</v>
      </c>
      <c r="R474" t="s">
        <v>174</v>
      </c>
    </row>
    <row r="475" spans="17:18" ht="12.75">
      <c r="Q475">
        <v>27</v>
      </c>
      <c r="R475" t="s">
        <v>175</v>
      </c>
    </row>
    <row r="476" ht="12.75">
      <c r="Q476">
        <f>SUM(Q469:Q475)</f>
        <v>1215</v>
      </c>
    </row>
    <row r="480" ht="23.25">
      <c r="K480" s="5" t="s">
        <v>159</v>
      </c>
    </row>
    <row r="483" spans="1:24" ht="12.75">
      <c r="A483" s="1" t="s">
        <v>0</v>
      </c>
      <c r="B483" s="1"/>
      <c r="C483" s="1" t="s">
        <v>50</v>
      </c>
      <c r="D483" s="1" t="s">
        <v>52</v>
      </c>
      <c r="E483" s="1" t="s">
        <v>24</v>
      </c>
      <c r="F483" s="1" t="s">
        <v>26</v>
      </c>
      <c r="G483" s="1" t="s">
        <v>27</v>
      </c>
      <c r="H483" s="1" t="s">
        <v>29</v>
      </c>
      <c r="I483" s="1" t="s">
        <v>31</v>
      </c>
      <c r="J483" s="1" t="s">
        <v>33</v>
      </c>
      <c r="K483" s="1" t="s">
        <v>34</v>
      </c>
      <c r="L483" s="1" t="s">
        <v>36</v>
      </c>
      <c r="M483" s="1" t="s">
        <v>38</v>
      </c>
      <c r="N483" s="1"/>
      <c r="O483" s="1" t="s">
        <v>41</v>
      </c>
      <c r="P483" s="1" t="s">
        <v>43</v>
      </c>
      <c r="Q483" s="1" t="s">
        <v>44</v>
      </c>
      <c r="R483" s="1"/>
      <c r="S483" s="1" t="s">
        <v>47</v>
      </c>
      <c r="T483" s="1"/>
      <c r="U483" s="1" t="s">
        <v>58</v>
      </c>
      <c r="V483" s="1" t="s">
        <v>52</v>
      </c>
      <c r="W483" s="6" t="s">
        <v>94</v>
      </c>
      <c r="X483" s="1"/>
    </row>
    <row r="484" spans="1:24" ht="12.75">
      <c r="A484" s="1"/>
      <c r="B484" s="1"/>
      <c r="C484" s="1" t="s">
        <v>51</v>
      </c>
      <c r="D484" s="1" t="s">
        <v>139</v>
      </c>
      <c r="E484" s="1" t="s">
        <v>25</v>
      </c>
      <c r="F484" s="1"/>
      <c r="G484" s="1" t="s">
        <v>28</v>
      </c>
      <c r="H484" s="1" t="s">
        <v>30</v>
      </c>
      <c r="I484" s="1" t="s">
        <v>32</v>
      </c>
      <c r="J484" s="1"/>
      <c r="K484" s="1" t="s">
        <v>35</v>
      </c>
      <c r="L484" s="1" t="s">
        <v>37</v>
      </c>
      <c r="M484" s="1" t="s">
        <v>39</v>
      </c>
      <c r="N484" s="1" t="s">
        <v>40</v>
      </c>
      <c r="O484" s="1" t="s">
        <v>42</v>
      </c>
      <c r="P484" s="1"/>
      <c r="Q484" s="1" t="s">
        <v>45</v>
      </c>
      <c r="R484" s="1" t="s">
        <v>46</v>
      </c>
      <c r="S484" s="1" t="s">
        <v>48</v>
      </c>
      <c r="T484" s="1" t="s">
        <v>49</v>
      </c>
      <c r="U484" s="1" t="s">
        <v>60</v>
      </c>
      <c r="V484" s="1"/>
      <c r="W484" s="6" t="s">
        <v>95</v>
      </c>
      <c r="X484" s="1"/>
    </row>
    <row r="485" spans="1:25" ht="12.75">
      <c r="A485" s="1" t="s">
        <v>1</v>
      </c>
      <c r="B485" s="1"/>
      <c r="C485" s="1">
        <v>1100</v>
      </c>
      <c r="D485" s="1">
        <v>589.098</v>
      </c>
      <c r="E485" s="1"/>
      <c r="F485" s="1"/>
      <c r="G485" s="1">
        <v>45</v>
      </c>
      <c r="H485" s="1">
        <f>+H508/22</f>
        <v>9.090909090909092</v>
      </c>
      <c r="I485" s="1">
        <f>+I508/22</f>
        <v>2.727272727272727</v>
      </c>
      <c r="J485" s="1">
        <f>+J508/22</f>
        <v>3.1818181818181817</v>
      </c>
      <c r="K485" s="1"/>
      <c r="L485" s="1">
        <f>+L508/22</f>
        <v>0.6818181818181818</v>
      </c>
      <c r="M485" s="1"/>
      <c r="N485" s="1">
        <f>+N508/22</f>
        <v>47.72727272727273</v>
      </c>
      <c r="O485" s="1"/>
      <c r="P485" s="1">
        <f>+P508/22</f>
        <v>9.090909090909092</v>
      </c>
      <c r="Q485" s="1"/>
      <c r="R485" s="1"/>
      <c r="S485" s="1"/>
      <c r="T485" s="1"/>
      <c r="U485" s="1">
        <f>+G485+H485+I485+J485+K485+L485+M485+N485+O485+P485+Q485+R485+S485+T485</f>
        <v>117.5</v>
      </c>
      <c r="V485" s="1">
        <f aca="true" t="shared" si="15" ref="V485:V507">+D485-U485</f>
        <v>471.59799999999996</v>
      </c>
      <c r="W485" s="1"/>
      <c r="X485" s="10" t="s">
        <v>1</v>
      </c>
      <c r="Y485" s="1"/>
    </row>
    <row r="486" spans="1:25" ht="12.75">
      <c r="A486" s="1" t="s">
        <v>2</v>
      </c>
      <c r="B486" s="1"/>
      <c r="C486" s="1">
        <v>1000</v>
      </c>
      <c r="D486" s="1">
        <v>189.113</v>
      </c>
      <c r="E486" s="1"/>
      <c r="F486" s="1"/>
      <c r="G486" s="1">
        <v>45</v>
      </c>
      <c r="H486" s="1">
        <v>9.0909</v>
      </c>
      <c r="I486" s="1">
        <v>2.7273</v>
      </c>
      <c r="J486" s="1">
        <v>3.1818</v>
      </c>
      <c r="K486" s="1"/>
      <c r="L486" s="1">
        <v>0.6818</v>
      </c>
      <c r="M486" s="1"/>
      <c r="N486" s="1">
        <v>47.7273</v>
      </c>
      <c r="O486" s="1"/>
      <c r="P486" s="1">
        <v>9.0909</v>
      </c>
      <c r="Q486" s="1"/>
      <c r="R486" s="1"/>
      <c r="S486" s="1"/>
      <c r="T486" s="1"/>
      <c r="U486" s="1">
        <f>+I486+G486+H486+J486+K486+L486+M486+N486+O486+P486+Q486+R486+S486+T486</f>
        <v>117.5</v>
      </c>
      <c r="V486" s="1">
        <f t="shared" si="15"/>
        <v>71.613</v>
      </c>
      <c r="W486" s="1"/>
      <c r="X486" s="10" t="s">
        <v>2</v>
      </c>
      <c r="Y486" s="1"/>
    </row>
    <row r="487" spans="1:25" ht="12.75">
      <c r="A487" s="1" t="s">
        <v>3</v>
      </c>
      <c r="B487" s="1"/>
      <c r="C487" s="1">
        <v>1000</v>
      </c>
      <c r="D487" s="1">
        <v>-60.887</v>
      </c>
      <c r="E487" s="1"/>
      <c r="F487" s="1"/>
      <c r="G487" s="1">
        <v>45</v>
      </c>
      <c r="H487" s="1">
        <v>9.0909</v>
      </c>
      <c r="I487" s="1">
        <v>2.7273</v>
      </c>
      <c r="J487" s="1">
        <v>3.1818</v>
      </c>
      <c r="K487" s="1"/>
      <c r="L487" s="1">
        <v>0.6818</v>
      </c>
      <c r="M487" s="1"/>
      <c r="N487" s="1">
        <v>47.7273</v>
      </c>
      <c r="O487" s="1"/>
      <c r="P487" s="1">
        <v>9.0909</v>
      </c>
      <c r="Q487" s="1"/>
      <c r="R487" s="1"/>
      <c r="S487" s="1"/>
      <c r="T487" s="1"/>
      <c r="U487" s="1">
        <f aca="true" t="shared" si="16" ref="U487:U508">+G487+H487+I487+J487+K487+L487+M487+N487+O487+P487+Q487+R487+S487+T487</f>
        <v>117.5</v>
      </c>
      <c r="V487" s="1">
        <f t="shared" si="15"/>
        <v>-178.387</v>
      </c>
      <c r="W487" s="1"/>
      <c r="X487" s="10" t="s">
        <v>3</v>
      </c>
      <c r="Y487" s="1"/>
    </row>
    <row r="488" spans="1:25" ht="12.75">
      <c r="A488" s="1" t="s">
        <v>4</v>
      </c>
      <c r="B488" s="1"/>
      <c r="C488" s="1">
        <v>1000</v>
      </c>
      <c r="D488" s="1">
        <v>209.114</v>
      </c>
      <c r="E488" s="1"/>
      <c r="F488" s="1"/>
      <c r="G488" s="1">
        <v>45</v>
      </c>
      <c r="H488" s="1">
        <v>9.0909</v>
      </c>
      <c r="I488" s="1">
        <v>2.7273</v>
      </c>
      <c r="J488" s="1">
        <v>3.1818</v>
      </c>
      <c r="K488" s="1"/>
      <c r="L488" s="1">
        <v>0.6818</v>
      </c>
      <c r="M488" s="1"/>
      <c r="N488" s="1">
        <v>47.7273</v>
      </c>
      <c r="O488" s="1"/>
      <c r="P488" s="1">
        <v>9.0909</v>
      </c>
      <c r="Q488" s="1"/>
      <c r="R488" s="1"/>
      <c r="S488" s="1"/>
      <c r="T488" s="1"/>
      <c r="U488" s="1">
        <f t="shared" si="16"/>
        <v>117.5</v>
      </c>
      <c r="V488" s="1">
        <f t="shared" si="15"/>
        <v>91.614</v>
      </c>
      <c r="W488" s="1"/>
      <c r="X488" s="10" t="s">
        <v>4</v>
      </c>
      <c r="Y488" s="1"/>
    </row>
    <row r="489" spans="1:25" ht="12.75">
      <c r="A489" s="1" t="s">
        <v>5</v>
      </c>
      <c r="B489" s="1"/>
      <c r="C489" s="1">
        <v>1800</v>
      </c>
      <c r="D489" s="1">
        <v>700.675</v>
      </c>
      <c r="E489" s="1"/>
      <c r="F489" s="1"/>
      <c r="G489" s="1">
        <v>45</v>
      </c>
      <c r="H489" s="1">
        <v>9.0909</v>
      </c>
      <c r="I489" s="1">
        <v>2.7273</v>
      </c>
      <c r="J489" s="1">
        <v>3.1818</v>
      </c>
      <c r="K489" s="1"/>
      <c r="L489" s="1">
        <v>0.6818</v>
      </c>
      <c r="M489" s="1"/>
      <c r="N489" s="1">
        <v>47.7273</v>
      </c>
      <c r="O489" s="1"/>
      <c r="P489" s="1">
        <v>9.0909</v>
      </c>
      <c r="Q489" s="1"/>
      <c r="R489" s="1"/>
      <c r="S489" s="1"/>
      <c r="T489" s="1"/>
      <c r="U489" s="1">
        <f t="shared" si="16"/>
        <v>117.5</v>
      </c>
      <c r="V489" s="1">
        <f t="shared" si="15"/>
        <v>583.175</v>
      </c>
      <c r="W489" s="1"/>
      <c r="X489" s="10" t="s">
        <v>5</v>
      </c>
      <c r="Y489" s="1"/>
    </row>
    <row r="490" spans="1:25" ht="12.75">
      <c r="A490" s="1" t="s">
        <v>6</v>
      </c>
      <c r="B490" s="1"/>
      <c r="C490" s="1">
        <v>1500</v>
      </c>
      <c r="D490" s="1">
        <v>439.114</v>
      </c>
      <c r="E490" s="1"/>
      <c r="F490" s="1"/>
      <c r="G490" s="1">
        <v>45</v>
      </c>
      <c r="H490" s="1">
        <v>9.0909</v>
      </c>
      <c r="I490" s="1">
        <v>2.7273</v>
      </c>
      <c r="J490" s="1">
        <v>3.1818</v>
      </c>
      <c r="K490" s="1"/>
      <c r="L490" s="1">
        <v>0.6818</v>
      </c>
      <c r="M490" s="1"/>
      <c r="N490" s="1">
        <v>47.7273</v>
      </c>
      <c r="O490" s="1"/>
      <c r="P490" s="1">
        <v>9.0909</v>
      </c>
      <c r="Q490" s="1"/>
      <c r="R490" s="1"/>
      <c r="S490" s="1"/>
      <c r="T490" s="1"/>
      <c r="U490" s="1">
        <f t="shared" si="16"/>
        <v>117.5</v>
      </c>
      <c r="V490" s="1">
        <f t="shared" si="15"/>
        <v>321.614</v>
      </c>
      <c r="W490" s="1"/>
      <c r="X490" s="10" t="s">
        <v>6</v>
      </c>
      <c r="Y490" s="1"/>
    </row>
    <row r="491" spans="1:25" ht="12.75">
      <c r="A491" s="1" t="s">
        <v>7</v>
      </c>
      <c r="B491" s="1"/>
      <c r="C491" s="1">
        <v>1200</v>
      </c>
      <c r="D491" s="1">
        <v>741.285</v>
      </c>
      <c r="E491" s="1"/>
      <c r="F491" s="1"/>
      <c r="G491" s="1">
        <v>45</v>
      </c>
      <c r="H491" s="1">
        <v>9.0909</v>
      </c>
      <c r="I491" s="1">
        <v>2.7273</v>
      </c>
      <c r="J491" s="1">
        <v>3.1818</v>
      </c>
      <c r="K491" s="1"/>
      <c r="L491" s="1">
        <v>0.6818</v>
      </c>
      <c r="M491" s="1"/>
      <c r="N491" s="1">
        <v>47.7273</v>
      </c>
      <c r="O491" s="1"/>
      <c r="P491" s="1">
        <v>9.0909</v>
      </c>
      <c r="Q491" s="1"/>
      <c r="R491" s="1"/>
      <c r="S491" s="1"/>
      <c r="T491" s="1"/>
      <c r="U491" s="1">
        <f t="shared" si="16"/>
        <v>117.5</v>
      </c>
      <c r="V491" s="1">
        <f t="shared" si="15"/>
        <v>623.785</v>
      </c>
      <c r="W491" s="1"/>
      <c r="X491" s="10" t="s">
        <v>7</v>
      </c>
      <c r="Y491" s="1"/>
    </row>
    <row r="492" spans="1:25" ht="12.75">
      <c r="A492" s="1" t="s">
        <v>8</v>
      </c>
      <c r="B492" s="1"/>
      <c r="C492" s="1">
        <v>1780</v>
      </c>
      <c r="D492" s="1">
        <v>569.114</v>
      </c>
      <c r="E492" s="1"/>
      <c r="F492" s="1"/>
      <c r="G492" s="1">
        <v>45</v>
      </c>
      <c r="H492" s="1">
        <v>9.0909</v>
      </c>
      <c r="I492" s="1">
        <v>2.7273</v>
      </c>
      <c r="J492" s="1">
        <v>3.1818</v>
      </c>
      <c r="K492" s="1"/>
      <c r="L492" s="1">
        <v>0.6818</v>
      </c>
      <c r="M492" s="1"/>
      <c r="N492" s="1">
        <v>47.7273</v>
      </c>
      <c r="O492" s="1"/>
      <c r="P492" s="1">
        <v>9.0909</v>
      </c>
      <c r="Q492" s="1"/>
      <c r="R492" s="1"/>
      <c r="S492" s="1"/>
      <c r="T492" s="1"/>
      <c r="U492" s="1">
        <f t="shared" si="16"/>
        <v>117.5</v>
      </c>
      <c r="V492" s="1">
        <f t="shared" si="15"/>
        <v>451.61400000000003</v>
      </c>
      <c r="W492" s="1"/>
      <c r="X492" s="10" t="s">
        <v>8</v>
      </c>
      <c r="Y492" s="1"/>
    </row>
    <row r="493" spans="1:25" ht="12.75">
      <c r="A493" s="1" t="s">
        <v>9</v>
      </c>
      <c r="B493" s="1"/>
      <c r="C493" s="1">
        <v>1600</v>
      </c>
      <c r="D493" s="1">
        <v>139.105</v>
      </c>
      <c r="E493" s="1"/>
      <c r="F493" s="1"/>
      <c r="G493" s="1">
        <v>45</v>
      </c>
      <c r="H493" s="1">
        <v>9.0909</v>
      </c>
      <c r="I493" s="1">
        <v>2.7273</v>
      </c>
      <c r="J493" s="1">
        <v>3.1818</v>
      </c>
      <c r="K493" s="1"/>
      <c r="L493" s="1">
        <v>0.6818</v>
      </c>
      <c r="M493" s="1"/>
      <c r="N493" s="1">
        <v>47.7273</v>
      </c>
      <c r="O493" s="1"/>
      <c r="P493" s="1">
        <v>9.0909</v>
      </c>
      <c r="Q493" s="1"/>
      <c r="R493" s="1"/>
      <c r="S493" s="1"/>
      <c r="T493" s="1"/>
      <c r="U493" s="1">
        <f t="shared" si="16"/>
        <v>117.5</v>
      </c>
      <c r="V493" s="1">
        <f t="shared" si="15"/>
        <v>21.60499999999999</v>
      </c>
      <c r="W493" s="1"/>
      <c r="X493" s="10" t="s">
        <v>9</v>
      </c>
      <c r="Y493" s="1"/>
    </row>
    <row r="494" spans="1:25" ht="12.75">
      <c r="A494" s="1" t="s">
        <v>10</v>
      </c>
      <c r="B494" s="1"/>
      <c r="C494" s="1">
        <v>1000</v>
      </c>
      <c r="D494" s="1">
        <v>-60.888</v>
      </c>
      <c r="E494" s="1"/>
      <c r="F494" s="1"/>
      <c r="G494" s="1">
        <v>45</v>
      </c>
      <c r="H494" s="1">
        <v>9.0909</v>
      </c>
      <c r="I494" s="1">
        <v>2.7273</v>
      </c>
      <c r="J494" s="1">
        <v>3.1818</v>
      </c>
      <c r="K494" s="1"/>
      <c r="L494" s="1">
        <v>0.6818</v>
      </c>
      <c r="M494" s="1"/>
      <c r="N494" s="1">
        <v>47.7273</v>
      </c>
      <c r="O494" s="1"/>
      <c r="P494" s="1">
        <v>9.0909</v>
      </c>
      <c r="Q494" s="1"/>
      <c r="R494" s="1"/>
      <c r="S494" s="1"/>
      <c r="T494" s="1"/>
      <c r="U494" s="1">
        <f t="shared" si="16"/>
        <v>117.5</v>
      </c>
      <c r="V494" s="1">
        <f t="shared" si="15"/>
        <v>-178.388</v>
      </c>
      <c r="W494" s="1"/>
      <c r="X494" s="10" t="s">
        <v>10</v>
      </c>
      <c r="Y494" s="1"/>
    </row>
    <row r="495" spans="1:25" ht="12.75">
      <c r="A495" s="1" t="s">
        <v>11</v>
      </c>
      <c r="B495" s="1"/>
      <c r="C495" s="1">
        <v>1080</v>
      </c>
      <c r="D495" s="1">
        <v>569.114</v>
      </c>
      <c r="E495" s="1"/>
      <c r="F495" s="1"/>
      <c r="G495" s="1">
        <v>45</v>
      </c>
      <c r="H495" s="1">
        <v>9.0909</v>
      </c>
      <c r="I495" s="1">
        <v>2.7273</v>
      </c>
      <c r="J495" s="1">
        <v>3.1818</v>
      </c>
      <c r="K495" s="1"/>
      <c r="L495" s="1">
        <v>0.6818</v>
      </c>
      <c r="M495" s="1"/>
      <c r="N495" s="1">
        <v>47.7273</v>
      </c>
      <c r="O495" s="1"/>
      <c r="P495" s="1">
        <v>9.0909</v>
      </c>
      <c r="Q495" s="1"/>
      <c r="R495" s="1"/>
      <c r="S495" s="1"/>
      <c r="T495" s="1"/>
      <c r="U495" s="1">
        <f t="shared" si="16"/>
        <v>117.5</v>
      </c>
      <c r="V495" s="1">
        <f t="shared" si="15"/>
        <v>451.61400000000003</v>
      </c>
      <c r="W495" s="1"/>
      <c r="X495" s="10" t="s">
        <v>11</v>
      </c>
      <c r="Y495" s="1"/>
    </row>
    <row r="496" spans="1:25" ht="12.75">
      <c r="A496" s="1" t="s">
        <v>12</v>
      </c>
      <c r="B496" s="1"/>
      <c r="C496" s="1">
        <v>1080</v>
      </c>
      <c r="D496" s="1">
        <v>569.114</v>
      </c>
      <c r="E496" s="1"/>
      <c r="F496" s="1"/>
      <c r="G496" s="1">
        <v>45</v>
      </c>
      <c r="H496" s="1">
        <v>9.0909</v>
      </c>
      <c r="I496" s="1">
        <v>2.7273</v>
      </c>
      <c r="J496" s="1">
        <v>3.1818</v>
      </c>
      <c r="K496" s="1"/>
      <c r="L496" s="1">
        <v>0.6818</v>
      </c>
      <c r="M496" s="1"/>
      <c r="N496" s="1">
        <v>47.7273</v>
      </c>
      <c r="O496" s="1"/>
      <c r="P496" s="1">
        <v>9.0909</v>
      </c>
      <c r="Q496" s="1"/>
      <c r="R496" s="1"/>
      <c r="S496" s="1"/>
      <c r="T496" s="1"/>
      <c r="U496" s="1">
        <f t="shared" si="16"/>
        <v>117.5</v>
      </c>
      <c r="V496" s="1">
        <f t="shared" si="15"/>
        <v>451.61400000000003</v>
      </c>
      <c r="W496" s="1"/>
      <c r="X496" s="10" t="s">
        <v>12</v>
      </c>
      <c r="Y496" s="1"/>
    </row>
    <row r="497" spans="1:25" ht="12.75">
      <c r="A497" s="1" t="s">
        <v>18</v>
      </c>
      <c r="B497" s="1"/>
      <c r="C497" s="1">
        <v>100</v>
      </c>
      <c r="D497" s="1">
        <v>589.117</v>
      </c>
      <c r="E497" s="1"/>
      <c r="F497" s="1"/>
      <c r="G497" s="1">
        <v>45</v>
      </c>
      <c r="H497" s="1">
        <v>9.0909</v>
      </c>
      <c r="I497" s="1">
        <v>2.7273</v>
      </c>
      <c r="J497" s="1">
        <v>3.1818</v>
      </c>
      <c r="K497" s="1"/>
      <c r="L497" s="1">
        <v>0.6818</v>
      </c>
      <c r="M497" s="1"/>
      <c r="N497" s="1">
        <v>47.7273</v>
      </c>
      <c r="O497" s="1"/>
      <c r="P497" s="1">
        <v>9.0909</v>
      </c>
      <c r="Q497" s="1"/>
      <c r="R497" s="1"/>
      <c r="S497" s="1"/>
      <c r="T497" s="1"/>
      <c r="U497" s="1">
        <f t="shared" si="16"/>
        <v>117.5</v>
      </c>
      <c r="V497" s="1">
        <f t="shared" si="15"/>
        <v>471.61699999999996</v>
      </c>
      <c r="W497" s="1"/>
      <c r="X497" s="10" t="s">
        <v>18</v>
      </c>
      <c r="Y497" s="1"/>
    </row>
    <row r="498" spans="1:25" ht="12.75">
      <c r="A498" s="1" t="s">
        <v>13</v>
      </c>
      <c r="B498" s="1"/>
      <c r="C498" s="1">
        <v>1000</v>
      </c>
      <c r="D498" s="1">
        <v>-82.874</v>
      </c>
      <c r="E498" s="1"/>
      <c r="F498" s="1"/>
      <c r="G498" s="1">
        <v>45</v>
      </c>
      <c r="H498" s="1">
        <v>9.0909</v>
      </c>
      <c r="I498" s="1">
        <v>2.7273</v>
      </c>
      <c r="J498" s="1">
        <v>3.1818</v>
      </c>
      <c r="K498" s="1"/>
      <c r="L498" s="1">
        <v>0.6818</v>
      </c>
      <c r="M498" s="1"/>
      <c r="N498" s="1">
        <v>47.7273</v>
      </c>
      <c r="O498" s="1"/>
      <c r="P498" s="1">
        <v>9.0909</v>
      </c>
      <c r="Q498" s="1"/>
      <c r="R498" s="1"/>
      <c r="S498" s="1"/>
      <c r="T498" s="1"/>
      <c r="U498" s="1">
        <f t="shared" si="16"/>
        <v>117.5</v>
      </c>
      <c r="V498" s="1">
        <f t="shared" si="15"/>
        <v>-200.374</v>
      </c>
      <c r="W498" s="1"/>
      <c r="X498" s="10" t="s">
        <v>13</v>
      </c>
      <c r="Y498" s="1"/>
    </row>
    <row r="499" spans="1:25" ht="12.75">
      <c r="A499" s="1" t="s">
        <v>14</v>
      </c>
      <c r="B499" s="1"/>
      <c r="C499" s="1">
        <v>1200</v>
      </c>
      <c r="D499" s="1">
        <v>-354.17</v>
      </c>
      <c r="E499" s="1"/>
      <c r="F499" s="1"/>
      <c r="G499" s="1">
        <v>45</v>
      </c>
      <c r="H499" s="1">
        <v>9.0909</v>
      </c>
      <c r="I499" s="1">
        <v>2.7273</v>
      </c>
      <c r="J499" s="1">
        <v>3.1818</v>
      </c>
      <c r="K499" s="1"/>
      <c r="L499" s="1">
        <v>0.6818</v>
      </c>
      <c r="M499" s="1"/>
      <c r="N499" s="1">
        <v>47.7273</v>
      </c>
      <c r="O499" s="1"/>
      <c r="P499" s="1">
        <v>9.0909</v>
      </c>
      <c r="Q499" s="1"/>
      <c r="R499" s="1"/>
      <c r="S499" s="1"/>
      <c r="T499" s="1"/>
      <c r="U499" s="1">
        <f t="shared" si="16"/>
        <v>117.5</v>
      </c>
      <c r="V499" s="1">
        <f t="shared" si="15"/>
        <v>-471.67</v>
      </c>
      <c r="W499" s="1"/>
      <c r="X499" s="10" t="s">
        <v>14</v>
      </c>
      <c r="Y499" s="1"/>
    </row>
    <row r="500" spans="1:25" ht="12.75">
      <c r="A500" s="1" t="s">
        <v>15</v>
      </c>
      <c r="B500" s="1"/>
      <c r="C500" s="1">
        <v>1100</v>
      </c>
      <c r="D500" s="1">
        <v>589.114</v>
      </c>
      <c r="E500" s="1"/>
      <c r="F500" s="1"/>
      <c r="G500" s="1">
        <v>45</v>
      </c>
      <c r="H500" s="1">
        <v>9.0909</v>
      </c>
      <c r="I500" s="1">
        <v>2.7273</v>
      </c>
      <c r="J500" s="1">
        <v>3.1818</v>
      </c>
      <c r="K500" s="1"/>
      <c r="L500" s="1">
        <v>0.6818</v>
      </c>
      <c r="M500" s="1"/>
      <c r="N500" s="1">
        <v>47.7273</v>
      </c>
      <c r="O500" s="1"/>
      <c r="P500" s="1">
        <v>9.0909</v>
      </c>
      <c r="Q500" s="1"/>
      <c r="R500" s="1"/>
      <c r="S500" s="1"/>
      <c r="T500" s="1"/>
      <c r="U500" s="1">
        <f t="shared" si="16"/>
        <v>117.5</v>
      </c>
      <c r="V500" s="1">
        <f t="shared" si="15"/>
        <v>471.61400000000003</v>
      </c>
      <c r="W500" s="1"/>
      <c r="X500" s="10" t="s">
        <v>15</v>
      </c>
      <c r="Y500" s="1"/>
    </row>
    <row r="501" spans="1:25" ht="12.75">
      <c r="A501" s="1" t="s">
        <v>16</v>
      </c>
      <c r="B501" s="1"/>
      <c r="C501" s="1">
        <v>1250</v>
      </c>
      <c r="D501" s="1">
        <v>739.115</v>
      </c>
      <c r="E501" s="1"/>
      <c r="F501" s="1"/>
      <c r="G501" s="1">
        <v>45</v>
      </c>
      <c r="H501" s="1">
        <v>9.0909</v>
      </c>
      <c r="I501" s="1">
        <v>2.7273</v>
      </c>
      <c r="J501" s="1">
        <v>3.1818</v>
      </c>
      <c r="K501" s="1"/>
      <c r="L501" s="1">
        <v>0.6818</v>
      </c>
      <c r="M501" s="1"/>
      <c r="N501" s="1">
        <v>47.7273</v>
      </c>
      <c r="O501" s="1"/>
      <c r="P501" s="1">
        <v>9.0909</v>
      </c>
      <c r="Q501" s="1"/>
      <c r="R501" s="1"/>
      <c r="S501" s="1"/>
      <c r="T501" s="1"/>
      <c r="U501" s="1">
        <f t="shared" si="16"/>
        <v>117.5</v>
      </c>
      <c r="V501" s="1">
        <f t="shared" si="15"/>
        <v>621.615</v>
      </c>
      <c r="W501" s="1"/>
      <c r="X501" s="10" t="s">
        <v>16</v>
      </c>
      <c r="Y501" s="1"/>
    </row>
    <row r="502" spans="1:25" ht="12.75">
      <c r="A502" s="1" t="s">
        <v>17</v>
      </c>
      <c r="B502" s="1"/>
      <c r="C502" s="1">
        <v>1400</v>
      </c>
      <c r="D502" s="1">
        <v>639.114</v>
      </c>
      <c r="E502" s="1"/>
      <c r="F502" s="1"/>
      <c r="G502" s="1">
        <v>45</v>
      </c>
      <c r="H502" s="1">
        <v>9.0909</v>
      </c>
      <c r="I502" s="1">
        <v>2.7273</v>
      </c>
      <c r="J502" s="1">
        <v>3.1818</v>
      </c>
      <c r="K502" s="1"/>
      <c r="L502" s="1">
        <v>0.6818</v>
      </c>
      <c r="M502" s="1"/>
      <c r="N502" s="1">
        <v>47.7273</v>
      </c>
      <c r="O502" s="1"/>
      <c r="P502" s="1">
        <v>9.0909</v>
      </c>
      <c r="Q502" s="1"/>
      <c r="R502" s="1"/>
      <c r="S502" s="1"/>
      <c r="T502" s="1"/>
      <c r="U502" s="1">
        <f t="shared" si="16"/>
        <v>117.5</v>
      </c>
      <c r="V502" s="1">
        <f t="shared" si="15"/>
        <v>521.614</v>
      </c>
      <c r="W502" s="1"/>
      <c r="X502" s="10" t="s">
        <v>17</v>
      </c>
      <c r="Y502" s="1"/>
    </row>
    <row r="503" spans="1:25" ht="12.75">
      <c r="A503" s="1" t="s">
        <v>19</v>
      </c>
      <c r="B503" s="1"/>
      <c r="C503" s="1">
        <v>1080</v>
      </c>
      <c r="D503" s="1">
        <v>569.114</v>
      </c>
      <c r="E503" s="1"/>
      <c r="F503" s="1"/>
      <c r="G503" s="1">
        <v>45</v>
      </c>
      <c r="H503" s="1">
        <v>9.0909</v>
      </c>
      <c r="I503" s="1">
        <v>2.7273</v>
      </c>
      <c r="J503" s="1">
        <v>3.1818</v>
      </c>
      <c r="K503" s="1"/>
      <c r="L503" s="1">
        <v>0.6818</v>
      </c>
      <c r="M503" s="1"/>
      <c r="N503" s="1">
        <v>47.7273</v>
      </c>
      <c r="O503" s="1"/>
      <c r="P503" s="1">
        <v>9.0909</v>
      </c>
      <c r="Q503" s="1"/>
      <c r="R503" s="1"/>
      <c r="S503" s="1"/>
      <c r="T503" s="1"/>
      <c r="U503" s="1">
        <f t="shared" si="16"/>
        <v>117.5</v>
      </c>
      <c r="V503" s="1">
        <f t="shared" si="15"/>
        <v>451.61400000000003</v>
      </c>
      <c r="W503" s="1"/>
      <c r="X503" s="10" t="s">
        <v>19</v>
      </c>
      <c r="Y503" s="1"/>
    </row>
    <row r="504" spans="1:25" ht="12.75">
      <c r="A504" s="1" t="s">
        <v>20</v>
      </c>
      <c r="B504" s="1"/>
      <c r="C504" s="1">
        <v>2700</v>
      </c>
      <c r="D504" s="1">
        <v>639.114</v>
      </c>
      <c r="E504" s="1"/>
      <c r="F504" s="1"/>
      <c r="G504" s="1">
        <v>45</v>
      </c>
      <c r="H504" s="1">
        <v>9.0909</v>
      </c>
      <c r="I504" s="1">
        <v>2.7273</v>
      </c>
      <c r="J504" s="1">
        <v>3.1818</v>
      </c>
      <c r="K504" s="1"/>
      <c r="L504" s="1">
        <v>0.6818</v>
      </c>
      <c r="M504" s="1"/>
      <c r="N504" s="1">
        <v>47.7273</v>
      </c>
      <c r="O504" s="1"/>
      <c r="P504" s="1">
        <v>9.0909</v>
      </c>
      <c r="Q504" s="1"/>
      <c r="R504" s="1"/>
      <c r="S504" s="1"/>
      <c r="T504" s="1"/>
      <c r="U504" s="1">
        <f t="shared" si="16"/>
        <v>117.5</v>
      </c>
      <c r="V504" s="1">
        <f t="shared" si="15"/>
        <v>521.614</v>
      </c>
      <c r="W504" s="1"/>
      <c r="X504" s="10" t="s">
        <v>20</v>
      </c>
      <c r="Y504" s="1"/>
    </row>
    <row r="505" spans="1:25" ht="12.75">
      <c r="A505" s="1" t="s">
        <v>21</v>
      </c>
      <c r="B505" s="1"/>
      <c r="C505" s="1">
        <v>1500</v>
      </c>
      <c r="D505" s="1">
        <v>884.125</v>
      </c>
      <c r="E505" s="1"/>
      <c r="F505" s="1"/>
      <c r="G505" s="1">
        <v>45</v>
      </c>
      <c r="H505" s="1">
        <v>9.0909</v>
      </c>
      <c r="I505" s="1">
        <v>2.7273</v>
      </c>
      <c r="J505" s="1">
        <v>3.1818</v>
      </c>
      <c r="K505" s="1"/>
      <c r="L505" s="1">
        <v>0.6818</v>
      </c>
      <c r="M505" s="1"/>
      <c r="N505" s="1">
        <v>47.7273</v>
      </c>
      <c r="O505" s="1"/>
      <c r="P505" s="1">
        <v>9.0909</v>
      </c>
      <c r="Q505" s="1"/>
      <c r="R505" s="1"/>
      <c r="S505" s="1"/>
      <c r="T505" s="1"/>
      <c r="U505" s="1">
        <f t="shared" si="16"/>
        <v>117.5</v>
      </c>
      <c r="V505" s="1">
        <f t="shared" si="15"/>
        <v>766.625</v>
      </c>
      <c r="W505" s="1"/>
      <c r="X505" s="10" t="s">
        <v>21</v>
      </c>
      <c r="Y505" s="1"/>
    </row>
    <row r="506" spans="1:25" ht="12.75">
      <c r="A506" s="1" t="s">
        <v>22</v>
      </c>
      <c r="B506" s="1"/>
      <c r="C506" s="1">
        <v>1530</v>
      </c>
      <c r="D506" s="1">
        <v>569.114</v>
      </c>
      <c r="E506" s="1"/>
      <c r="F506" s="1"/>
      <c r="G506" s="1">
        <v>45</v>
      </c>
      <c r="H506" s="1">
        <v>9.0909</v>
      </c>
      <c r="I506" s="1">
        <v>2.7273</v>
      </c>
      <c r="J506" s="1">
        <v>3.1818</v>
      </c>
      <c r="K506" s="1"/>
      <c r="L506" s="1">
        <v>0.6818</v>
      </c>
      <c r="M506" s="1"/>
      <c r="N506" s="1">
        <v>47.7273</v>
      </c>
      <c r="O506" s="1"/>
      <c r="P506" s="1">
        <v>9.0909</v>
      </c>
      <c r="Q506" s="1"/>
      <c r="R506" s="1"/>
      <c r="S506" s="1"/>
      <c r="T506" s="1"/>
      <c r="U506" s="1">
        <f t="shared" si="16"/>
        <v>117.5</v>
      </c>
      <c r="V506" s="1">
        <f t="shared" si="15"/>
        <v>451.61400000000003</v>
      </c>
      <c r="W506" s="1"/>
      <c r="X506" s="10" t="s">
        <v>22</v>
      </c>
      <c r="Y506" s="1"/>
    </row>
    <row r="507" spans="1:25" ht="12.75">
      <c r="A507" s="1" t="s">
        <v>23</v>
      </c>
      <c r="B507" s="1"/>
      <c r="C507" s="1">
        <v>1080</v>
      </c>
      <c r="D507" s="1">
        <v>569.114</v>
      </c>
      <c r="E507" s="1"/>
      <c r="F507" s="1"/>
      <c r="G507" s="1">
        <v>45</v>
      </c>
      <c r="H507" s="1">
        <v>9.0909</v>
      </c>
      <c r="I507" s="1">
        <v>2.7273</v>
      </c>
      <c r="J507" s="1">
        <v>3.1818</v>
      </c>
      <c r="K507" s="1"/>
      <c r="L507" s="1">
        <v>0.6818</v>
      </c>
      <c r="M507" s="1"/>
      <c r="N507" s="1">
        <v>47.7273</v>
      </c>
      <c r="O507" s="1"/>
      <c r="P507" s="1">
        <v>9.0909</v>
      </c>
      <c r="Q507" s="1"/>
      <c r="R507" s="1"/>
      <c r="S507" s="1"/>
      <c r="T507" s="1"/>
      <c r="U507" s="1">
        <f t="shared" si="16"/>
        <v>117.5</v>
      </c>
      <c r="V507" s="1">
        <f t="shared" si="15"/>
        <v>451.61400000000003</v>
      </c>
      <c r="W507" s="1"/>
      <c r="X507" s="10" t="s">
        <v>23</v>
      </c>
      <c r="Y507" s="1"/>
    </row>
    <row r="508" spans="1:23" ht="12.75">
      <c r="A508" s="1"/>
      <c r="B508" s="1"/>
      <c r="C508" s="1"/>
      <c r="D508" s="1"/>
      <c r="E508" s="1"/>
      <c r="F508" s="1"/>
      <c r="G508" s="1">
        <v>1035</v>
      </c>
      <c r="H508" s="1">
        <v>200</v>
      </c>
      <c r="I508" s="1">
        <v>60</v>
      </c>
      <c r="J508" s="1">
        <v>70</v>
      </c>
      <c r="K508" s="1"/>
      <c r="L508" s="1">
        <v>15</v>
      </c>
      <c r="M508" s="1"/>
      <c r="N508" s="1">
        <v>1050</v>
      </c>
      <c r="O508" s="1"/>
      <c r="P508" s="1">
        <v>200</v>
      </c>
      <c r="Q508" s="1"/>
      <c r="R508" s="1"/>
      <c r="S508" s="1"/>
      <c r="T508" s="1"/>
      <c r="U508" s="1">
        <f t="shared" si="16"/>
        <v>2630</v>
      </c>
      <c r="V508" s="1"/>
      <c r="W508" s="1"/>
    </row>
    <row r="509" spans="1:23" ht="12.75">
      <c r="A509" s="1" t="s">
        <v>50</v>
      </c>
      <c r="B509" s="1"/>
      <c r="C509" s="1">
        <f>+C485+C486+C487+C488+C489+C490+C491+C492+C493+C494+C495+C496+C497+C498+C499+C500+C501+C502+C503+C504+C505+C506+C507</f>
        <v>29080</v>
      </c>
      <c r="D509" s="1">
        <f>+D485+D486+D487+D488+D489+D490+D491+D492+D493+D494+D495+D496+D497+D498+D499+D500+D501+D502+D503+D504+D505+D506+D507</f>
        <v>9943.067999999997</v>
      </c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>
        <f>+U485+U486+U487+U488+U489+U490+U491+U492+U494+U493+U495+U496+U497+U498+U499+U500+U501+U502+U503+U504+U505+U506+U507</f>
        <v>2702.5</v>
      </c>
      <c r="V509" s="1">
        <f>+V485+V486+V487+V488+V489+V490+V491+V492+V493+V494+V495+V496+V497+V498+V499+V500+V501+V502+V503+V504+V505+V506+V507</f>
        <v>7240.567999999999</v>
      </c>
      <c r="W509" s="1"/>
    </row>
    <row r="512" ht="12.75">
      <c r="Q512" t="s">
        <v>160</v>
      </c>
    </row>
    <row r="515" ht="12.75">
      <c r="V515">
        <f>+V487+V494+V498+V499</f>
        <v>-1028.819</v>
      </c>
    </row>
    <row r="516" spans="17:22" ht="12.75">
      <c r="Q516">
        <f>200/22</f>
        <v>9.090909090909092</v>
      </c>
      <c r="V516">
        <f>+V485+V486+V488+V489+V490+V491+V492+V493+V495+V496+V497+V500+V501+V502+V503+V504+V505+V506+V507</f>
        <v>8269.386999999997</v>
      </c>
    </row>
    <row r="517" ht="12.75">
      <c r="V517">
        <f>+V516+V515</f>
        <v>7240.5679999999975</v>
      </c>
    </row>
    <row r="518" spans="22:23" ht="12.75">
      <c r="V518">
        <f>+V515/19</f>
        <v>-54.14836842105263</v>
      </c>
      <c r="W518" t="s">
        <v>182</v>
      </c>
    </row>
    <row r="519" ht="12.75">
      <c r="C519">
        <v>1000</v>
      </c>
    </row>
    <row r="520" ht="12.75">
      <c r="C520">
        <v>500</v>
      </c>
    </row>
    <row r="521" ht="12.75">
      <c r="C521">
        <v>500</v>
      </c>
    </row>
    <row r="522" ht="12.75">
      <c r="C522">
        <v>100</v>
      </c>
    </row>
    <row r="523" ht="12.75">
      <c r="C523">
        <v>150</v>
      </c>
    </row>
    <row r="524" ht="12.75">
      <c r="C524">
        <v>250</v>
      </c>
    </row>
    <row r="525" ht="12.75">
      <c r="C525">
        <v>500</v>
      </c>
    </row>
    <row r="526" ht="12.75">
      <c r="C526">
        <v>300</v>
      </c>
    </row>
    <row r="529" spans="3:6" ht="12.75">
      <c r="C529">
        <f>+C519+C520+C521+C522+C523+C524+C525+C526+C527+C528</f>
        <v>3300</v>
      </c>
      <c r="E529">
        <v>1300</v>
      </c>
      <c r="F529" t="s">
        <v>129</v>
      </c>
    </row>
    <row r="533" ht="12.75">
      <c r="N533" t="s">
        <v>50</v>
      </c>
    </row>
    <row r="534" ht="12.75">
      <c r="N534">
        <v>5670</v>
      </c>
    </row>
    <row r="535" ht="12.75">
      <c r="N535">
        <v>25000</v>
      </c>
    </row>
    <row r="536" spans="14:23" ht="12.75">
      <c r="N536">
        <v>7400</v>
      </c>
      <c r="T536">
        <v>715.18</v>
      </c>
      <c r="U536">
        <v>500</v>
      </c>
      <c r="W536">
        <v>1162.5</v>
      </c>
    </row>
    <row r="537" spans="2:23" ht="12.75">
      <c r="B537" t="s">
        <v>172</v>
      </c>
      <c r="N537" s="12">
        <f>+N534+N535+N536+N538</f>
        <v>39370</v>
      </c>
      <c r="T537">
        <v>64.39</v>
      </c>
      <c r="U537">
        <v>700</v>
      </c>
      <c r="W537">
        <v>743.09</v>
      </c>
    </row>
    <row r="538" spans="14:23" ht="12.75">
      <c r="N538">
        <v>1300</v>
      </c>
      <c r="T538">
        <v>317.7</v>
      </c>
      <c r="U538">
        <v>1000</v>
      </c>
      <c r="W538">
        <f>+W536-W537</f>
        <v>419.40999999999997</v>
      </c>
    </row>
    <row r="539" spans="2:21" ht="12.75">
      <c r="B539" t="s">
        <v>171</v>
      </c>
      <c r="C539">
        <v>25</v>
      </c>
      <c r="D539">
        <f>+C539*25</f>
        <v>625</v>
      </c>
      <c r="T539">
        <v>65.23</v>
      </c>
      <c r="U539">
        <f>+U536+U537+U538</f>
        <v>2200</v>
      </c>
    </row>
    <row r="540" spans="20:21" ht="12.75">
      <c r="T540">
        <f>+T536+T537+T538+T539</f>
        <v>1162.5</v>
      </c>
      <c r="U540">
        <f>+U539-419.41</f>
        <v>1780.59</v>
      </c>
    </row>
    <row r="541" spans="3:20" ht="12.75">
      <c r="C541">
        <v>200</v>
      </c>
      <c r="D541">
        <f>+C541*23</f>
        <v>4600</v>
      </c>
      <c r="T541">
        <f>+T542-T540</f>
        <v>-419.40999999999997</v>
      </c>
    </row>
    <row r="542" spans="4:20" ht="12.75">
      <c r="D542">
        <f>+D539+D541</f>
        <v>5225</v>
      </c>
      <c r="T542">
        <v>743.09</v>
      </c>
    </row>
    <row r="543" ht="12.75">
      <c r="F543">
        <v>2287</v>
      </c>
    </row>
    <row r="544" ht="12.75">
      <c r="F544">
        <f>+F543-500</f>
        <v>1787</v>
      </c>
    </row>
    <row r="548" ht="12.75">
      <c r="A548" t="s">
        <v>173</v>
      </c>
    </row>
    <row r="549" spans="1:8" ht="12.75">
      <c r="A549">
        <v>350</v>
      </c>
      <c r="B549">
        <v>400</v>
      </c>
      <c r="C549">
        <v>210</v>
      </c>
      <c r="D549">
        <v>1250</v>
      </c>
      <c r="E549">
        <v>300</v>
      </c>
      <c r="F549">
        <v>250</v>
      </c>
      <c r="G549">
        <v>130</v>
      </c>
      <c r="H549">
        <f>+B549+C549+D549+E549+F549+G549+A549+G550</f>
        <v>3490</v>
      </c>
    </row>
    <row r="550" spans="7:8" ht="12.75">
      <c r="G550">
        <v>600</v>
      </c>
      <c r="H550">
        <f>+H549/23</f>
        <v>151.7391304347826</v>
      </c>
    </row>
    <row r="552" ht="12.75">
      <c r="A552" t="s">
        <v>173</v>
      </c>
    </row>
    <row r="553" spans="1:11" ht="12.75">
      <c r="A553">
        <v>270</v>
      </c>
      <c r="B553">
        <v>300</v>
      </c>
      <c r="C553">
        <v>540</v>
      </c>
      <c r="D553">
        <v>210</v>
      </c>
      <c r="E553">
        <v>600</v>
      </c>
      <c r="F553">
        <v>1250</v>
      </c>
      <c r="G553">
        <v>300</v>
      </c>
      <c r="H553">
        <v>250</v>
      </c>
      <c r="I553">
        <v>130</v>
      </c>
      <c r="J553">
        <v>600</v>
      </c>
      <c r="K553">
        <f>+J553+I553+H553+G553+F553+E553+D553+C553+B553+A553</f>
        <v>4450</v>
      </c>
    </row>
    <row r="554" ht="12.75">
      <c r="K554">
        <f>+K553/23</f>
        <v>193.47826086956522</v>
      </c>
    </row>
    <row r="564" spans="2:3" ht="12.75">
      <c r="B564" t="s">
        <v>180</v>
      </c>
      <c r="C564">
        <v>3000</v>
      </c>
    </row>
    <row r="565" ht="12.75">
      <c r="C565">
        <v>2000</v>
      </c>
    </row>
    <row r="566" ht="12.75">
      <c r="C566">
        <v>2000</v>
      </c>
    </row>
    <row r="567" ht="12.75">
      <c r="C567">
        <v>2000</v>
      </c>
    </row>
    <row r="568" ht="12.75">
      <c r="C568">
        <v>1000</v>
      </c>
    </row>
    <row r="569" ht="12.75">
      <c r="C569">
        <f>SUM(C564:C568)</f>
        <v>10000</v>
      </c>
    </row>
    <row r="570" ht="12.75">
      <c r="T570">
        <v>24</v>
      </c>
    </row>
    <row r="571" spans="18:20" ht="12.75">
      <c r="R571">
        <f>18*350</f>
        <v>6300</v>
      </c>
      <c r="T571">
        <v>42</v>
      </c>
    </row>
    <row r="572" spans="18:20" ht="12.75">
      <c r="R572">
        <v>5700</v>
      </c>
      <c r="T572">
        <v>40</v>
      </c>
    </row>
    <row r="573" spans="18:20" ht="12.75">
      <c r="R573">
        <v>12000</v>
      </c>
      <c r="T573">
        <v>25</v>
      </c>
    </row>
    <row r="574" spans="18:20" ht="12.75">
      <c r="R574">
        <v>5000</v>
      </c>
      <c r="T574">
        <v>34</v>
      </c>
    </row>
    <row r="575" spans="18:20" ht="12.75">
      <c r="R575">
        <f>SUM(R571:R574)</f>
        <v>29000</v>
      </c>
      <c r="T575">
        <v>1176</v>
      </c>
    </row>
    <row r="576" ht="12.75">
      <c r="T576">
        <v>640</v>
      </c>
    </row>
    <row r="577" ht="12.75">
      <c r="T577">
        <v>166</v>
      </c>
    </row>
    <row r="578" ht="12.75">
      <c r="T578">
        <v>393</v>
      </c>
    </row>
    <row r="579" ht="12.75">
      <c r="T579">
        <v>112</v>
      </c>
    </row>
    <row r="580" ht="12.75">
      <c r="T580">
        <v>472</v>
      </c>
    </row>
    <row r="581" ht="12.75">
      <c r="T581">
        <v>1368</v>
      </c>
    </row>
    <row r="582" spans="1:20" ht="12.75">
      <c r="A582" s="11" t="s">
        <v>124</v>
      </c>
      <c r="B582" s="10"/>
      <c r="C582" s="1" t="s">
        <v>126</v>
      </c>
      <c r="D582" s="1" t="s">
        <v>130</v>
      </c>
      <c r="E582" s="1" t="s">
        <v>45</v>
      </c>
      <c r="F582" s="1" t="s">
        <v>131</v>
      </c>
      <c r="G582" s="1" t="s">
        <v>132</v>
      </c>
      <c r="H582" s="1" t="s">
        <v>133</v>
      </c>
      <c r="I582" s="1" t="s">
        <v>134</v>
      </c>
      <c r="J582" s="1" t="s">
        <v>135</v>
      </c>
      <c r="K582" s="1" t="s">
        <v>136</v>
      </c>
      <c r="L582" s="1" t="s">
        <v>177</v>
      </c>
      <c r="M582" s="1" t="s">
        <v>138</v>
      </c>
      <c r="T582">
        <v>27.4</v>
      </c>
    </row>
    <row r="583" spans="1:20" ht="12.75">
      <c r="A583" s="1" t="s">
        <v>1</v>
      </c>
      <c r="B583" s="11"/>
      <c r="C583" s="1">
        <v>3700</v>
      </c>
      <c r="D583" s="1"/>
      <c r="E583" s="1">
        <f>+E607/23</f>
        <v>299.69565217391306</v>
      </c>
      <c r="F583" s="1">
        <v>500</v>
      </c>
      <c r="G583" s="1">
        <v>100</v>
      </c>
      <c r="H583" s="1">
        <v>200</v>
      </c>
      <c r="I583" s="1">
        <v>500</v>
      </c>
      <c r="J583" s="1">
        <v>191.7</v>
      </c>
      <c r="K583" s="1">
        <v>500</v>
      </c>
      <c r="L583" s="1">
        <f>+D583+E583+F583+G583+H583+I583+J583+K583</f>
        <v>2291.395652173913</v>
      </c>
      <c r="M583" s="1">
        <f aca="true" t="shared" si="17" ref="M583:M605">+C583-L583</f>
        <v>1408.6043478260872</v>
      </c>
      <c r="T583">
        <v>26.4</v>
      </c>
    </row>
    <row r="584" spans="1:20" ht="12.75">
      <c r="A584" s="1" t="s">
        <v>2</v>
      </c>
      <c r="B584" s="11"/>
      <c r="C584" s="1">
        <v>3600</v>
      </c>
      <c r="D584" s="1"/>
      <c r="E584" s="1">
        <v>299.7</v>
      </c>
      <c r="F584" s="1">
        <v>500</v>
      </c>
      <c r="G584" s="1"/>
      <c r="H584" s="1">
        <v>200</v>
      </c>
      <c r="I584" s="1">
        <v>500</v>
      </c>
      <c r="J584" s="1">
        <v>191.7</v>
      </c>
      <c r="K584" s="1">
        <v>500</v>
      </c>
      <c r="L584" s="1">
        <v>2191.4</v>
      </c>
      <c r="M584" s="1">
        <f t="shared" si="17"/>
        <v>1408.6</v>
      </c>
      <c r="T584">
        <v>16.4</v>
      </c>
    </row>
    <row r="585" spans="1:20" ht="12.75">
      <c r="A585" s="1" t="s">
        <v>3</v>
      </c>
      <c r="B585" s="11"/>
      <c r="C585" s="1">
        <v>3000</v>
      </c>
      <c r="D585" s="1"/>
      <c r="E585" s="1">
        <v>299.7</v>
      </c>
      <c r="F585" s="1">
        <v>500</v>
      </c>
      <c r="G585" s="1"/>
      <c r="H585" s="1">
        <v>200</v>
      </c>
      <c r="I585" s="1">
        <v>500</v>
      </c>
      <c r="J585" s="1">
        <v>191.7</v>
      </c>
      <c r="K585" s="1">
        <v>500</v>
      </c>
      <c r="L585" s="1">
        <v>2191.4</v>
      </c>
      <c r="M585" s="1">
        <f t="shared" si="17"/>
        <v>808.5999999999999</v>
      </c>
      <c r="T585">
        <v>51.2</v>
      </c>
    </row>
    <row r="586" spans="1:20" ht="12.75">
      <c r="A586" s="1" t="s">
        <v>4</v>
      </c>
      <c r="B586" s="11"/>
      <c r="C586" s="1">
        <v>3600</v>
      </c>
      <c r="D586" s="1"/>
      <c r="E586" s="1">
        <v>299.7</v>
      </c>
      <c r="F586" s="1">
        <v>500</v>
      </c>
      <c r="G586" s="1"/>
      <c r="H586" s="1">
        <v>200</v>
      </c>
      <c r="I586" s="1">
        <v>500</v>
      </c>
      <c r="J586" s="1">
        <v>191.7</v>
      </c>
      <c r="K586" s="1">
        <v>500</v>
      </c>
      <c r="L586" s="1">
        <v>2191.4</v>
      </c>
      <c r="M586" s="1">
        <f t="shared" si="17"/>
        <v>1408.6</v>
      </c>
      <c r="T586">
        <v>82</v>
      </c>
    </row>
    <row r="587" spans="1:20" ht="12.75">
      <c r="A587" s="1" t="s">
        <v>5</v>
      </c>
      <c r="B587" s="11"/>
      <c r="C587" s="1">
        <v>3700</v>
      </c>
      <c r="D587" s="1"/>
      <c r="E587" s="1">
        <v>299.7</v>
      </c>
      <c r="F587" s="1">
        <v>500</v>
      </c>
      <c r="G587" s="1">
        <v>100</v>
      </c>
      <c r="H587" s="1">
        <v>200</v>
      </c>
      <c r="I587" s="1">
        <v>500</v>
      </c>
      <c r="J587" s="1">
        <v>191.7</v>
      </c>
      <c r="K587" s="1">
        <v>500</v>
      </c>
      <c r="L587" s="1">
        <v>2191.4</v>
      </c>
      <c r="M587" s="1">
        <f t="shared" si="17"/>
        <v>1508.6</v>
      </c>
      <c r="T587">
        <v>86.4</v>
      </c>
    </row>
    <row r="588" spans="1:20" ht="12.75">
      <c r="A588" s="1" t="s">
        <v>6</v>
      </c>
      <c r="B588" s="11"/>
      <c r="C588" s="1">
        <v>3000</v>
      </c>
      <c r="D588" s="1"/>
      <c r="E588" s="1">
        <v>299.7</v>
      </c>
      <c r="F588" s="1">
        <v>500</v>
      </c>
      <c r="G588" s="1"/>
      <c r="H588" s="1">
        <v>200</v>
      </c>
      <c r="I588" s="1">
        <v>500</v>
      </c>
      <c r="J588" s="1">
        <v>191.7</v>
      </c>
      <c r="K588" s="1">
        <v>500</v>
      </c>
      <c r="L588" s="1">
        <v>2191.4</v>
      </c>
      <c r="M588" s="1">
        <f t="shared" si="17"/>
        <v>808.5999999999999</v>
      </c>
      <c r="T588">
        <v>4.8</v>
      </c>
    </row>
    <row r="589" spans="1:20" ht="12.75">
      <c r="A589" s="1" t="s">
        <v>7</v>
      </c>
      <c r="B589" s="11"/>
      <c r="C589" s="1">
        <v>3700</v>
      </c>
      <c r="D589" s="1"/>
      <c r="E589" s="1">
        <v>299.7</v>
      </c>
      <c r="F589" s="1">
        <v>500</v>
      </c>
      <c r="G589" s="1">
        <v>100</v>
      </c>
      <c r="H589" s="1">
        <v>200</v>
      </c>
      <c r="I589" s="1">
        <v>500</v>
      </c>
      <c r="J589" s="1">
        <v>191.7</v>
      </c>
      <c r="K589" s="1">
        <v>500</v>
      </c>
      <c r="L589" s="1">
        <v>2191.4</v>
      </c>
      <c r="M589" s="1">
        <f t="shared" si="17"/>
        <v>1508.6</v>
      </c>
      <c r="T589">
        <v>58</v>
      </c>
    </row>
    <row r="590" spans="1:20" ht="12.75">
      <c r="A590" s="1" t="s">
        <v>8</v>
      </c>
      <c r="B590" s="11"/>
      <c r="C590" s="1">
        <v>3300</v>
      </c>
      <c r="D590" s="1"/>
      <c r="E590" s="1">
        <v>299.7</v>
      </c>
      <c r="F590" s="1">
        <v>500</v>
      </c>
      <c r="G590" s="1"/>
      <c r="H590" s="1">
        <v>200</v>
      </c>
      <c r="I590" s="1">
        <v>500</v>
      </c>
      <c r="J590" s="1">
        <v>191.7</v>
      </c>
      <c r="K590" s="1">
        <v>500</v>
      </c>
      <c r="L590" s="1">
        <v>2191.4</v>
      </c>
      <c r="M590" s="1">
        <f t="shared" si="17"/>
        <v>1108.6</v>
      </c>
      <c r="T590">
        <v>43.6</v>
      </c>
    </row>
    <row r="591" spans="1:20" ht="12.75">
      <c r="A591" s="1" t="s">
        <v>9</v>
      </c>
      <c r="B591" s="11"/>
      <c r="C591" s="1">
        <v>3093</v>
      </c>
      <c r="D591" s="1"/>
      <c r="E591" s="1">
        <v>299.7</v>
      </c>
      <c r="F591" s="1">
        <v>500</v>
      </c>
      <c r="G591" s="1"/>
      <c r="H591" s="1">
        <v>200</v>
      </c>
      <c r="I591" s="1">
        <v>500</v>
      </c>
      <c r="J591" s="1">
        <v>191.7</v>
      </c>
      <c r="K591" s="1">
        <v>500</v>
      </c>
      <c r="L591" s="1">
        <v>2191.4</v>
      </c>
      <c r="M591" s="1">
        <f t="shared" si="17"/>
        <v>901.5999999999999</v>
      </c>
      <c r="T591">
        <v>28.2</v>
      </c>
    </row>
    <row r="592" spans="1:20" ht="12.75">
      <c r="A592" s="1" t="s">
        <v>10</v>
      </c>
      <c r="B592" s="11"/>
      <c r="C592" s="1">
        <v>3700</v>
      </c>
      <c r="D592" s="1"/>
      <c r="E592" s="1">
        <v>299.7</v>
      </c>
      <c r="F592" s="1">
        <v>500</v>
      </c>
      <c r="G592" s="1"/>
      <c r="H592" s="1">
        <v>200</v>
      </c>
      <c r="I592" s="1">
        <v>500</v>
      </c>
      <c r="J592" s="1">
        <v>191.7</v>
      </c>
      <c r="K592" s="1">
        <v>500</v>
      </c>
      <c r="L592" s="1">
        <v>2191.4</v>
      </c>
      <c r="M592" s="1">
        <f t="shared" si="17"/>
        <v>1508.6</v>
      </c>
      <c r="T592">
        <v>779.2</v>
      </c>
    </row>
    <row r="593" spans="1:20" ht="12.75">
      <c r="A593" s="1" t="s">
        <v>11</v>
      </c>
      <c r="B593" s="11"/>
      <c r="C593" s="1">
        <v>3600</v>
      </c>
      <c r="D593" s="1"/>
      <c r="E593" s="1">
        <v>299.7</v>
      </c>
      <c r="F593" s="1">
        <v>500</v>
      </c>
      <c r="G593" s="1"/>
      <c r="H593" s="1">
        <v>200</v>
      </c>
      <c r="I593" s="1">
        <v>500</v>
      </c>
      <c r="J593" s="1">
        <v>191.7</v>
      </c>
      <c r="K593" s="1">
        <v>500</v>
      </c>
      <c r="L593" s="1">
        <v>2191.4</v>
      </c>
      <c r="M593" s="1">
        <f t="shared" si="17"/>
        <v>1408.6</v>
      </c>
      <c r="T593">
        <v>510.9</v>
      </c>
    </row>
    <row r="594" spans="1:20" ht="12.75">
      <c r="A594" s="1" t="s">
        <v>12</v>
      </c>
      <c r="B594" s="11"/>
      <c r="C594" s="1">
        <v>3700</v>
      </c>
      <c r="D594" s="1"/>
      <c r="E594" s="1">
        <v>299.7</v>
      </c>
      <c r="F594" s="1">
        <v>500</v>
      </c>
      <c r="G594" s="1"/>
      <c r="H594" s="1">
        <v>200</v>
      </c>
      <c r="I594" s="1">
        <v>500</v>
      </c>
      <c r="J594" s="1">
        <v>191.7</v>
      </c>
      <c r="K594" s="1">
        <v>500</v>
      </c>
      <c r="L594" s="1">
        <v>2191.4</v>
      </c>
      <c r="M594" s="1">
        <f t="shared" si="17"/>
        <v>1508.6</v>
      </c>
      <c r="T594">
        <v>928.98</v>
      </c>
    </row>
    <row r="595" spans="1:20" ht="12.75">
      <c r="A595" s="1" t="s">
        <v>18</v>
      </c>
      <c r="B595" s="11"/>
      <c r="C595" s="1">
        <v>3700</v>
      </c>
      <c r="D595" s="1"/>
      <c r="E595" s="1">
        <v>299.7</v>
      </c>
      <c r="F595" s="1">
        <v>500</v>
      </c>
      <c r="G595" s="1"/>
      <c r="H595" s="1">
        <v>200</v>
      </c>
      <c r="I595" s="1">
        <v>500</v>
      </c>
      <c r="J595" s="1">
        <v>191.7</v>
      </c>
      <c r="K595" s="1">
        <v>500</v>
      </c>
      <c r="L595" s="1">
        <v>2191.4</v>
      </c>
      <c r="M595" s="1">
        <f t="shared" si="17"/>
        <v>1508.6</v>
      </c>
      <c r="T595">
        <v>502.4</v>
      </c>
    </row>
    <row r="596" spans="1:20" ht="12.75">
      <c r="A596" s="1" t="s">
        <v>13</v>
      </c>
      <c r="B596" s="11"/>
      <c r="C596" s="1">
        <v>3700</v>
      </c>
      <c r="D596" s="1"/>
      <c r="E596" s="1">
        <v>299.7</v>
      </c>
      <c r="F596" s="1">
        <v>500</v>
      </c>
      <c r="G596" s="1"/>
      <c r="H596" s="1">
        <v>200</v>
      </c>
      <c r="I596" s="1">
        <v>500</v>
      </c>
      <c r="J596" s="1">
        <v>191.7</v>
      </c>
      <c r="K596" s="1">
        <v>350</v>
      </c>
      <c r="L596" s="1">
        <v>2191.4</v>
      </c>
      <c r="M596" s="1">
        <f t="shared" si="17"/>
        <v>1508.6</v>
      </c>
      <c r="T596">
        <v>49</v>
      </c>
    </row>
    <row r="597" spans="1:20" ht="12.75">
      <c r="A597" s="1" t="s">
        <v>14</v>
      </c>
      <c r="B597" s="11"/>
      <c r="C597" s="1">
        <v>2500</v>
      </c>
      <c r="D597" s="1"/>
      <c r="E597" s="1">
        <v>299.7</v>
      </c>
      <c r="F597" s="1">
        <v>500</v>
      </c>
      <c r="G597" s="1"/>
      <c r="H597" s="1">
        <v>200</v>
      </c>
      <c r="I597" s="1">
        <v>500</v>
      </c>
      <c r="J597" s="1">
        <v>191.7</v>
      </c>
      <c r="K597" s="1">
        <v>500</v>
      </c>
      <c r="L597" s="1">
        <v>2191.4</v>
      </c>
      <c r="M597" s="1">
        <f t="shared" si="17"/>
        <v>308.5999999999999</v>
      </c>
      <c r="T597">
        <f>SUM(T570:T596)</f>
        <v>7686.879999999997</v>
      </c>
    </row>
    <row r="598" spans="1:13" ht="12.75">
      <c r="A598" s="1" t="s">
        <v>15</v>
      </c>
      <c r="B598" s="11"/>
      <c r="C598" s="1">
        <v>3700</v>
      </c>
      <c r="D598" s="1"/>
      <c r="E598" s="1">
        <v>299.7</v>
      </c>
      <c r="F598" s="1">
        <v>500</v>
      </c>
      <c r="G598" s="1"/>
      <c r="H598" s="1">
        <v>200</v>
      </c>
      <c r="I598" s="1">
        <v>500</v>
      </c>
      <c r="J598" s="1">
        <v>191.7</v>
      </c>
      <c r="K598" s="1">
        <v>500</v>
      </c>
      <c r="L598" s="1">
        <v>2191.4</v>
      </c>
      <c r="M598" s="1">
        <f t="shared" si="17"/>
        <v>1508.6</v>
      </c>
    </row>
    <row r="599" spans="1:13" ht="12.75">
      <c r="A599" s="1" t="s">
        <v>16</v>
      </c>
      <c r="B599" s="11"/>
      <c r="C599" s="1">
        <v>2189</v>
      </c>
      <c r="D599" s="1"/>
      <c r="E599" s="1">
        <v>299.7</v>
      </c>
      <c r="F599" s="1">
        <v>500</v>
      </c>
      <c r="G599" s="1"/>
      <c r="H599" s="1">
        <v>200</v>
      </c>
      <c r="I599" s="1">
        <v>500</v>
      </c>
      <c r="J599" s="1">
        <v>191.7</v>
      </c>
      <c r="K599" s="1">
        <v>500</v>
      </c>
      <c r="L599" s="1">
        <v>2191.4</v>
      </c>
      <c r="M599" s="1">
        <f t="shared" si="17"/>
        <v>-2.400000000000091</v>
      </c>
    </row>
    <row r="600" spans="1:13" ht="12.75">
      <c r="A600" s="1" t="s">
        <v>17</v>
      </c>
      <c r="B600" s="11"/>
      <c r="C600" s="1">
        <v>3700</v>
      </c>
      <c r="D600" s="1"/>
      <c r="E600" s="1">
        <v>299.7</v>
      </c>
      <c r="F600" s="1">
        <v>500</v>
      </c>
      <c r="G600" s="1"/>
      <c r="H600" s="1">
        <v>200</v>
      </c>
      <c r="I600" s="1">
        <v>500</v>
      </c>
      <c r="J600" s="1">
        <v>191.7</v>
      </c>
      <c r="K600" s="1">
        <v>500</v>
      </c>
      <c r="L600" s="1">
        <v>2191.4</v>
      </c>
      <c r="M600" s="1">
        <f t="shared" si="17"/>
        <v>1508.6</v>
      </c>
    </row>
    <row r="601" spans="1:13" ht="12.75">
      <c r="A601" s="1" t="s">
        <v>19</v>
      </c>
      <c r="B601" s="11"/>
      <c r="C601" s="1">
        <v>3700</v>
      </c>
      <c r="D601" s="1"/>
      <c r="E601" s="1">
        <v>299.7</v>
      </c>
      <c r="F601" s="1">
        <v>500</v>
      </c>
      <c r="G601" s="1"/>
      <c r="H601" s="1">
        <v>200</v>
      </c>
      <c r="I601" s="1">
        <v>500</v>
      </c>
      <c r="J601" s="1">
        <v>191.7</v>
      </c>
      <c r="K601" s="1">
        <v>500</v>
      </c>
      <c r="L601" s="1">
        <v>2191.4</v>
      </c>
      <c r="M601" s="1">
        <f t="shared" si="17"/>
        <v>1508.6</v>
      </c>
    </row>
    <row r="602" spans="1:13" ht="12.75">
      <c r="A602" s="1" t="s">
        <v>20</v>
      </c>
      <c r="B602" s="11"/>
      <c r="C602" s="1">
        <v>3800</v>
      </c>
      <c r="D602" s="1"/>
      <c r="E602" s="1">
        <v>299.7</v>
      </c>
      <c r="F602" s="1">
        <v>500</v>
      </c>
      <c r="G602" s="1"/>
      <c r="H602" s="1">
        <v>200</v>
      </c>
      <c r="I602" s="1">
        <v>500</v>
      </c>
      <c r="J602" s="1">
        <v>191.7</v>
      </c>
      <c r="K602" s="1">
        <v>500</v>
      </c>
      <c r="L602" s="1">
        <v>2191.4</v>
      </c>
      <c r="M602" s="1">
        <f t="shared" si="17"/>
        <v>1608.6</v>
      </c>
    </row>
    <row r="603" spans="1:13" ht="12.75">
      <c r="A603" s="1" t="s">
        <v>21</v>
      </c>
      <c r="B603" s="11"/>
      <c r="C603" s="1">
        <v>3525</v>
      </c>
      <c r="D603" s="1"/>
      <c r="E603" s="1">
        <v>299.7</v>
      </c>
      <c r="F603" s="1">
        <v>500</v>
      </c>
      <c r="G603" s="1">
        <v>100</v>
      </c>
      <c r="H603" s="1">
        <v>200</v>
      </c>
      <c r="I603" s="1">
        <v>500</v>
      </c>
      <c r="J603" s="1">
        <v>191.7</v>
      </c>
      <c r="K603" s="1">
        <v>350</v>
      </c>
      <c r="L603" s="1">
        <v>2191.4</v>
      </c>
      <c r="M603" s="1">
        <f t="shared" si="17"/>
        <v>1333.6</v>
      </c>
    </row>
    <row r="604" spans="1:13" ht="12.75">
      <c r="A604" s="1" t="s">
        <v>22</v>
      </c>
      <c r="B604" s="11"/>
      <c r="C604" s="1">
        <v>3700</v>
      </c>
      <c r="D604" s="1"/>
      <c r="E604" s="1">
        <v>299.7</v>
      </c>
      <c r="F604" s="1">
        <v>500</v>
      </c>
      <c r="G604" s="1"/>
      <c r="H604" s="1">
        <v>200</v>
      </c>
      <c r="I604" s="1">
        <v>500</v>
      </c>
      <c r="J604" s="1">
        <v>191.7</v>
      </c>
      <c r="K604" s="1">
        <v>500</v>
      </c>
      <c r="L604" s="1">
        <v>2191.4</v>
      </c>
      <c r="M604" s="1">
        <f t="shared" si="17"/>
        <v>1508.6</v>
      </c>
    </row>
    <row r="605" spans="1:13" ht="12.75">
      <c r="A605" s="1" t="s">
        <v>23</v>
      </c>
      <c r="B605" s="11"/>
      <c r="C605" s="1">
        <v>3700</v>
      </c>
      <c r="D605" s="1"/>
      <c r="E605" s="1">
        <v>299.7</v>
      </c>
      <c r="F605" s="1">
        <v>500</v>
      </c>
      <c r="G605" s="1"/>
      <c r="H605" s="1">
        <v>200</v>
      </c>
      <c r="I605" s="1">
        <v>500</v>
      </c>
      <c r="J605" s="1">
        <v>191.7</v>
      </c>
      <c r="K605" s="1">
        <v>500</v>
      </c>
      <c r="L605" s="1">
        <v>2191.4</v>
      </c>
      <c r="M605" s="1">
        <f t="shared" si="17"/>
        <v>1508.6</v>
      </c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 t="s">
        <v>50</v>
      </c>
      <c r="B607" s="1"/>
      <c r="C607" s="1">
        <f>+C583+C584+C585+C586+C587+C588+C589+C590+C591+C592+C593+C594+C595+C596+C597+C598+C599+C600+C601+C602+C603+C604+C605</f>
        <v>79607</v>
      </c>
      <c r="D607" s="1"/>
      <c r="E607" s="1">
        <v>6893</v>
      </c>
      <c r="F607" s="1">
        <f>+F583+F584+F585+F586+F587+F588+F589+F590+F591+F592+F593+F594+F595+F596+F597+F598+F599+F600+F601+F602+F603+F604+F605</f>
        <v>11500</v>
      </c>
      <c r="G607" s="1">
        <f>+G583+G587+G589+G603</f>
        <v>400</v>
      </c>
      <c r="H607" s="1">
        <f>+H583+H584+H585+H586+H587+H588+H589+H590+H591+H592+H593+H594+H595+H596+H597+H598+H599+H600+H601+H602+H603+H604+H605</f>
        <v>4600</v>
      </c>
      <c r="I607" s="1">
        <f>+I583+I584+I585+I586+I587+I588+I589+I590+I591+I592+I593+I594+I595+I596+I597+I598+I599+I600+I601+I602+I603+I604+I605</f>
        <v>11500</v>
      </c>
      <c r="J607" s="1">
        <f>+J583+J584+J585+J586+J587+J588+J589+J590+J591+J592+J593+J594+J595+J596+J597+J598+J599+J600+J601+J602+J603+J604+J605</f>
        <v>4409.0999999999985</v>
      </c>
      <c r="K607" s="1">
        <f>+K583+K584+K585+K586+K587+K588+K589+K590+K591+K592+K593+K594+K595+K596+K597+K598+K599+K600+K601+K602+K603+K604+K605</f>
        <v>11200</v>
      </c>
      <c r="L607" s="1">
        <f>+L583+L584+L585+L586+L587+L588+L589+L590+L591+L592+L593+L594+L595+L596+L597+L598+L599+L600+L601+L602+L603+L604+L605</f>
        <v>50502.195652173934</v>
      </c>
      <c r="M607" s="1">
        <f>+C607-D607-E607-F607-G607-H607-I607-J607-K607</f>
        <v>29104.9</v>
      </c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 t="s">
        <v>137</v>
      </c>
      <c r="B609" s="1"/>
      <c r="C609" s="1"/>
      <c r="D609" s="1"/>
      <c r="E609" s="1">
        <v>6893</v>
      </c>
      <c r="F609" s="1">
        <v>10000</v>
      </c>
      <c r="G609" s="1"/>
      <c r="H609" s="1">
        <v>4600</v>
      </c>
      <c r="I609" s="1">
        <v>11500</v>
      </c>
      <c r="J609" s="1">
        <v>4409.1</v>
      </c>
      <c r="K609" s="1">
        <v>11200</v>
      </c>
      <c r="L609" s="1"/>
      <c r="M609" s="1">
        <f>+C607-D609-E609-F609-G609-H609-I609-J609-K609</f>
        <v>31004.9</v>
      </c>
    </row>
    <row r="610" spans="1:13" ht="12.75">
      <c r="A610" s="1"/>
      <c r="B610" s="1"/>
      <c r="C610" s="1"/>
      <c r="D610" s="1"/>
      <c r="E610" s="1" t="s">
        <v>164</v>
      </c>
      <c r="F610" s="3">
        <v>40633</v>
      </c>
      <c r="G610" s="1"/>
      <c r="H610" s="1" t="s">
        <v>176</v>
      </c>
      <c r="I610" s="3">
        <v>40662</v>
      </c>
      <c r="J610" s="3">
        <v>40662</v>
      </c>
      <c r="K610" s="1" t="s">
        <v>168</v>
      </c>
      <c r="L610" s="1"/>
      <c r="M610" s="1"/>
    </row>
    <row r="617" spans="11:16" ht="12.75">
      <c r="K617">
        <v>3500</v>
      </c>
      <c r="L617" t="s">
        <v>178</v>
      </c>
      <c r="N617">
        <v>29105</v>
      </c>
      <c r="P617">
        <v>29500</v>
      </c>
    </row>
    <row r="618" spans="11:14" ht="12.75">
      <c r="K618">
        <v>100</v>
      </c>
      <c r="L618" t="s">
        <v>105</v>
      </c>
      <c r="N618" s="12">
        <f>+N617-K621</f>
        <v>25165</v>
      </c>
    </row>
    <row r="619" spans="11:12" ht="12.75">
      <c r="K619">
        <v>100</v>
      </c>
      <c r="L619" t="s">
        <v>101</v>
      </c>
    </row>
    <row r="620" spans="11:12" ht="12.75">
      <c r="K620">
        <v>240</v>
      </c>
      <c r="L620" t="s">
        <v>101</v>
      </c>
    </row>
    <row r="621" ht="12.75">
      <c r="K621">
        <f>SUM(K617:K620)</f>
        <v>3940</v>
      </c>
    </row>
    <row r="628" spans="1:18" ht="12.75">
      <c r="A628" s="11" t="s">
        <v>124</v>
      </c>
      <c r="B628" s="10"/>
      <c r="C628" s="1" t="s">
        <v>126</v>
      </c>
      <c r="D628" s="1" t="s">
        <v>130</v>
      </c>
      <c r="E628" s="1" t="s">
        <v>45</v>
      </c>
      <c r="F628" s="1" t="s">
        <v>131</v>
      </c>
      <c r="G628" s="1" t="s">
        <v>132</v>
      </c>
      <c r="H628" s="1" t="s">
        <v>133</v>
      </c>
      <c r="I628" s="1" t="s">
        <v>134</v>
      </c>
      <c r="J628" s="1" t="s">
        <v>135</v>
      </c>
      <c r="K628" s="1" t="s">
        <v>136</v>
      </c>
      <c r="L628" s="1" t="s">
        <v>177</v>
      </c>
      <c r="M628" s="1" t="s">
        <v>138</v>
      </c>
      <c r="R628" t="s">
        <v>183</v>
      </c>
    </row>
    <row r="629" spans="1:13" ht="12.75">
      <c r="A629" s="1" t="s">
        <v>1</v>
      </c>
      <c r="B629" s="11"/>
      <c r="C629" s="1">
        <v>3700</v>
      </c>
      <c r="D629" s="1">
        <f>+D653/21</f>
        <v>1120.4761904761904</v>
      </c>
      <c r="E629" s="1">
        <v>300</v>
      </c>
      <c r="F629" s="1">
        <v>500</v>
      </c>
      <c r="G629" s="1">
        <v>100</v>
      </c>
      <c r="H629" s="1">
        <v>139.13</v>
      </c>
      <c r="I629" s="1">
        <v>500</v>
      </c>
      <c r="J629" s="1">
        <f>+J653/23</f>
        <v>481.95652173913044</v>
      </c>
      <c r="K629" s="1">
        <v>500</v>
      </c>
      <c r="L629" s="1">
        <f>SUM(D629:K629)</f>
        <v>3641.562712215321</v>
      </c>
      <c r="M629" s="1">
        <f>+C629-L629</f>
        <v>58.43728778467903</v>
      </c>
    </row>
    <row r="630" spans="1:18" ht="12.75">
      <c r="A630" s="1" t="s">
        <v>2</v>
      </c>
      <c r="B630" s="11"/>
      <c r="C630" s="1">
        <v>3600</v>
      </c>
      <c r="D630" s="1">
        <v>1120.48</v>
      </c>
      <c r="E630" s="1">
        <v>300</v>
      </c>
      <c r="F630" s="1">
        <v>500</v>
      </c>
      <c r="G630" s="1"/>
      <c r="H630" s="1">
        <v>139.13</v>
      </c>
      <c r="I630" s="1">
        <v>500</v>
      </c>
      <c r="J630" s="1">
        <v>481.96</v>
      </c>
      <c r="K630" s="1">
        <v>500</v>
      </c>
      <c r="L630" s="1">
        <f>SUM(D630:K630)</f>
        <v>3541.57</v>
      </c>
      <c r="M630" s="1">
        <f aca="true" t="shared" si="18" ref="M630:M652">+C630-L630</f>
        <v>58.429999999999836</v>
      </c>
      <c r="N630">
        <f>+D630+E630+F630+G630+H630+I630+J630+K630</f>
        <v>3541.57</v>
      </c>
      <c r="R630" t="s">
        <v>185</v>
      </c>
    </row>
    <row r="631" spans="1:22" ht="12.75">
      <c r="A631" s="1" t="s">
        <v>3</v>
      </c>
      <c r="B631" s="11"/>
      <c r="C631" s="1">
        <v>3000</v>
      </c>
      <c r="D631" s="1">
        <v>1120.48</v>
      </c>
      <c r="E631" s="1">
        <v>300</v>
      </c>
      <c r="F631" s="1">
        <v>500</v>
      </c>
      <c r="G631" s="1"/>
      <c r="H631" s="1">
        <v>139.13</v>
      </c>
      <c r="I631" s="1">
        <v>500</v>
      </c>
      <c r="J631" s="1">
        <v>481.96</v>
      </c>
      <c r="K631" s="1">
        <v>500</v>
      </c>
      <c r="L631" s="1">
        <f>SUM(D631:K631)</f>
        <v>3541.57</v>
      </c>
      <c r="M631" s="1">
        <f t="shared" si="18"/>
        <v>-541.5700000000002</v>
      </c>
      <c r="N631">
        <f>+D631+E631+F631+G631+H631+I631+J631+K631</f>
        <v>3541.57</v>
      </c>
      <c r="R631" t="s">
        <v>184</v>
      </c>
      <c r="V631">
        <v>2600</v>
      </c>
    </row>
    <row r="632" spans="1:18" ht="12.75">
      <c r="A632" s="1" t="s">
        <v>4</v>
      </c>
      <c r="B632" s="11"/>
      <c r="C632" s="1">
        <v>3600</v>
      </c>
      <c r="D632" s="1">
        <v>1120.48</v>
      </c>
      <c r="E632" s="1">
        <v>300</v>
      </c>
      <c r="F632" s="1">
        <v>500</v>
      </c>
      <c r="G632" s="1"/>
      <c r="H632" s="1">
        <v>139.13</v>
      </c>
      <c r="I632" s="1">
        <v>500</v>
      </c>
      <c r="J632" s="1">
        <v>481.96</v>
      </c>
      <c r="K632" s="1">
        <v>500</v>
      </c>
      <c r="L632" s="1">
        <f>SUM(D632:K632)</f>
        <v>3541.57</v>
      </c>
      <c r="M632" s="1">
        <f t="shared" si="18"/>
        <v>58.429999999999836</v>
      </c>
      <c r="R632" t="s">
        <v>111</v>
      </c>
    </row>
    <row r="633" spans="1:22" ht="12.75">
      <c r="A633" s="1" t="s">
        <v>5</v>
      </c>
      <c r="B633" s="11"/>
      <c r="C633" s="1">
        <v>3700</v>
      </c>
      <c r="D633" s="1">
        <v>1120.48</v>
      </c>
      <c r="E633" s="1">
        <v>300</v>
      </c>
      <c r="F633" s="1">
        <v>500</v>
      </c>
      <c r="G633" s="1">
        <v>100</v>
      </c>
      <c r="H633" s="1">
        <v>139.13</v>
      </c>
      <c r="I633" s="1">
        <v>500</v>
      </c>
      <c r="J633" s="1">
        <v>481.96</v>
      </c>
      <c r="K633" s="1">
        <v>500</v>
      </c>
      <c r="L633" s="1">
        <v>3641.1</v>
      </c>
      <c r="M633" s="1">
        <f t="shared" si="18"/>
        <v>58.90000000000009</v>
      </c>
      <c r="N633">
        <f>+D633+E633+F633+G633+H633+I633+J633+K633</f>
        <v>3641.57</v>
      </c>
      <c r="R633" t="s">
        <v>186</v>
      </c>
      <c r="V633">
        <v>2800</v>
      </c>
    </row>
    <row r="634" spans="1:22" ht="12.75">
      <c r="A634" s="1" t="s">
        <v>6</v>
      </c>
      <c r="B634" s="11"/>
      <c r="C634" s="1">
        <v>3000</v>
      </c>
      <c r="D634" s="1">
        <v>1120.48</v>
      </c>
      <c r="E634" s="1">
        <v>300</v>
      </c>
      <c r="F634" s="1">
        <v>500</v>
      </c>
      <c r="G634" s="1"/>
      <c r="H634" s="1">
        <v>139.13</v>
      </c>
      <c r="I634" s="1">
        <v>500</v>
      </c>
      <c r="J634" s="1">
        <v>481.96</v>
      </c>
      <c r="K634" s="1">
        <v>500</v>
      </c>
      <c r="L634" s="1">
        <v>3551.1</v>
      </c>
      <c r="M634" s="1">
        <f t="shared" si="18"/>
        <v>-551.0999999999999</v>
      </c>
      <c r="R634" t="s">
        <v>187</v>
      </c>
      <c r="V634">
        <v>1500</v>
      </c>
    </row>
    <row r="635" spans="1:22" ht="12.75">
      <c r="A635" s="1" t="s">
        <v>7</v>
      </c>
      <c r="B635" s="11"/>
      <c r="C635" s="1">
        <v>3700</v>
      </c>
      <c r="D635" s="1">
        <v>1120.48</v>
      </c>
      <c r="E635" s="1">
        <v>300</v>
      </c>
      <c r="F635" s="1">
        <v>500</v>
      </c>
      <c r="G635" s="1">
        <v>100</v>
      </c>
      <c r="H635" s="1">
        <v>139.13</v>
      </c>
      <c r="I635" s="1">
        <v>500</v>
      </c>
      <c r="J635" s="1">
        <v>481.96</v>
      </c>
      <c r="K635" s="1">
        <v>500</v>
      </c>
      <c r="L635" s="1">
        <v>3641.1</v>
      </c>
      <c r="M635" s="1">
        <f t="shared" si="18"/>
        <v>58.90000000000009</v>
      </c>
      <c r="R635" t="s">
        <v>178</v>
      </c>
      <c r="V635">
        <v>3500</v>
      </c>
    </row>
    <row r="636" spans="1:22" ht="12.75">
      <c r="A636" s="1" t="s">
        <v>8</v>
      </c>
      <c r="B636" s="11"/>
      <c r="C636" s="1">
        <v>3300</v>
      </c>
      <c r="D636" s="1">
        <v>1120.48</v>
      </c>
      <c r="E636" s="1">
        <v>300</v>
      </c>
      <c r="F636" s="1">
        <v>500</v>
      </c>
      <c r="G636" s="1"/>
      <c r="H636" s="1">
        <v>139.13</v>
      </c>
      <c r="I636" s="1">
        <v>500</v>
      </c>
      <c r="J636" s="1">
        <v>481.96</v>
      </c>
      <c r="K636" s="1">
        <v>500</v>
      </c>
      <c r="L636" s="1">
        <v>3541.1</v>
      </c>
      <c r="M636" s="1">
        <f t="shared" si="18"/>
        <v>-241.0999999999999</v>
      </c>
      <c r="R636" t="s">
        <v>188</v>
      </c>
      <c r="V636">
        <v>625</v>
      </c>
    </row>
    <row r="637" spans="1:22" ht="12.75">
      <c r="A637" s="1" t="s">
        <v>9</v>
      </c>
      <c r="B637" s="11"/>
      <c r="C637" s="1">
        <v>3093</v>
      </c>
      <c r="D637" s="1">
        <v>1120.48</v>
      </c>
      <c r="E637" s="1">
        <v>300</v>
      </c>
      <c r="F637" s="1">
        <v>500</v>
      </c>
      <c r="G637" s="1"/>
      <c r="H637" s="1">
        <v>139.13</v>
      </c>
      <c r="I637" s="1">
        <v>500</v>
      </c>
      <c r="J637" s="1">
        <v>481.96</v>
      </c>
      <c r="K637" s="1">
        <v>500</v>
      </c>
      <c r="L637" s="1">
        <v>3541.1</v>
      </c>
      <c r="M637" s="1">
        <f t="shared" si="18"/>
        <v>-448.0999999999999</v>
      </c>
      <c r="R637" t="s">
        <v>55</v>
      </c>
      <c r="V637">
        <v>60</v>
      </c>
    </row>
    <row r="638" spans="1:13" ht="12.75">
      <c r="A638" s="1" t="s">
        <v>10</v>
      </c>
      <c r="B638" s="11"/>
      <c r="C638" s="1">
        <v>3700</v>
      </c>
      <c r="D638" s="1">
        <v>1120.48</v>
      </c>
      <c r="E638" s="1">
        <v>300</v>
      </c>
      <c r="F638" s="1">
        <v>500</v>
      </c>
      <c r="G638" s="1"/>
      <c r="H638" s="1">
        <v>139.13</v>
      </c>
      <c r="I638" s="1">
        <v>500</v>
      </c>
      <c r="J638" s="1">
        <v>481.96</v>
      </c>
      <c r="K638" s="1">
        <v>500</v>
      </c>
      <c r="L638" s="1">
        <v>3541.1</v>
      </c>
      <c r="M638" s="1">
        <f t="shared" si="18"/>
        <v>158.9000000000001</v>
      </c>
    </row>
    <row r="639" spans="1:22" ht="12.75">
      <c r="A639" s="1" t="s">
        <v>11</v>
      </c>
      <c r="B639" s="11"/>
      <c r="C639" s="1">
        <v>3600</v>
      </c>
      <c r="D639" s="1">
        <v>1120.48</v>
      </c>
      <c r="E639" s="1">
        <v>300</v>
      </c>
      <c r="F639" s="1">
        <v>500</v>
      </c>
      <c r="G639" s="1"/>
      <c r="H639" s="1">
        <v>139.13</v>
      </c>
      <c r="I639" s="1">
        <v>500</v>
      </c>
      <c r="J639" s="1">
        <v>481.96</v>
      </c>
      <c r="K639" s="1">
        <v>500</v>
      </c>
      <c r="L639" s="1">
        <v>3541.1</v>
      </c>
      <c r="M639" s="1">
        <f t="shared" si="18"/>
        <v>58.90000000000009</v>
      </c>
      <c r="V639">
        <f>SUM(V631:V638)</f>
        <v>11085</v>
      </c>
    </row>
    <row r="640" spans="1:13" ht="12.75">
      <c r="A640" s="1" t="s">
        <v>12</v>
      </c>
      <c r="B640" s="11"/>
      <c r="C640" s="1">
        <v>3700</v>
      </c>
      <c r="D640" s="1">
        <v>1120.48</v>
      </c>
      <c r="E640" s="1">
        <v>300</v>
      </c>
      <c r="F640" s="1">
        <v>500</v>
      </c>
      <c r="G640" s="1"/>
      <c r="H640" s="1">
        <v>139.13</v>
      </c>
      <c r="I640" s="1">
        <v>500</v>
      </c>
      <c r="J640" s="1">
        <v>481.96</v>
      </c>
      <c r="K640" s="1">
        <v>500</v>
      </c>
      <c r="L640" s="1">
        <v>3541.1</v>
      </c>
      <c r="M640" s="1">
        <f t="shared" si="18"/>
        <v>158.9000000000001</v>
      </c>
    </row>
    <row r="641" spans="1:13" ht="12.75">
      <c r="A641" s="1" t="s">
        <v>18</v>
      </c>
      <c r="B641" s="11"/>
      <c r="C641" s="1">
        <v>3700</v>
      </c>
      <c r="D641" s="1">
        <v>1120.48</v>
      </c>
      <c r="E641" s="1">
        <v>300</v>
      </c>
      <c r="F641" s="1">
        <v>500</v>
      </c>
      <c r="G641" s="1"/>
      <c r="H641" s="1">
        <v>139.13</v>
      </c>
      <c r="I641" s="1">
        <v>500</v>
      </c>
      <c r="J641" s="1">
        <v>481.96</v>
      </c>
      <c r="K641" s="1">
        <v>500</v>
      </c>
      <c r="L641" s="1">
        <v>3541.1</v>
      </c>
      <c r="M641" s="1">
        <f t="shared" si="18"/>
        <v>158.9000000000001</v>
      </c>
    </row>
    <row r="642" spans="1:18" ht="12.75">
      <c r="A642" s="1" t="s">
        <v>13</v>
      </c>
      <c r="B642" s="11"/>
      <c r="C642" s="1">
        <v>3700</v>
      </c>
      <c r="D642" s="1">
        <v>1120.48</v>
      </c>
      <c r="E642" s="1">
        <v>300</v>
      </c>
      <c r="F642" s="1">
        <v>500</v>
      </c>
      <c r="G642" s="1"/>
      <c r="H642" s="1">
        <v>139.13</v>
      </c>
      <c r="I642" s="1">
        <v>500</v>
      </c>
      <c r="J642" s="1">
        <v>481.96</v>
      </c>
      <c r="K642" s="1">
        <v>350</v>
      </c>
      <c r="L642" s="1">
        <v>3541.1</v>
      </c>
      <c r="M642" s="1">
        <f t="shared" si="18"/>
        <v>158.9000000000001</v>
      </c>
      <c r="R642" t="s">
        <v>191</v>
      </c>
    </row>
    <row r="643" spans="1:20" ht="12.75">
      <c r="A643" s="1" t="s">
        <v>14</v>
      </c>
      <c r="B643" s="11"/>
      <c r="C643" s="1">
        <v>2500</v>
      </c>
      <c r="D643" s="1"/>
      <c r="E643" s="1">
        <v>300</v>
      </c>
      <c r="F643" s="1">
        <v>500</v>
      </c>
      <c r="G643" s="1"/>
      <c r="H643" s="1">
        <v>139.13</v>
      </c>
      <c r="I643" s="1">
        <v>500</v>
      </c>
      <c r="J643" s="1">
        <v>481.96</v>
      </c>
      <c r="K643" s="1">
        <v>500</v>
      </c>
      <c r="L643" s="1">
        <f>SUM(D643:K643)</f>
        <v>2421.09</v>
      </c>
      <c r="M643" s="1">
        <f t="shared" si="18"/>
        <v>78.90999999999985</v>
      </c>
      <c r="R643" t="s">
        <v>192</v>
      </c>
      <c r="T643">
        <v>3000</v>
      </c>
    </row>
    <row r="644" spans="1:20" ht="12.75">
      <c r="A644" s="1" t="s">
        <v>15</v>
      </c>
      <c r="B644" s="11"/>
      <c r="C644" s="1">
        <v>3700</v>
      </c>
      <c r="D644" s="1">
        <v>1120.48</v>
      </c>
      <c r="E644" s="1">
        <v>300</v>
      </c>
      <c r="F644" s="1">
        <v>500</v>
      </c>
      <c r="G644" s="1"/>
      <c r="H644" s="1">
        <v>139.13</v>
      </c>
      <c r="I644" s="1">
        <v>500</v>
      </c>
      <c r="J644" s="1">
        <v>481.96</v>
      </c>
      <c r="K644" s="1">
        <v>500</v>
      </c>
      <c r="L644" s="1">
        <v>3541.1</v>
      </c>
      <c r="M644" s="1">
        <f t="shared" si="18"/>
        <v>158.9000000000001</v>
      </c>
      <c r="R644" t="s">
        <v>193</v>
      </c>
      <c r="T644">
        <v>1000</v>
      </c>
    </row>
    <row r="645" spans="1:20" ht="12.75">
      <c r="A645" s="1" t="s">
        <v>16</v>
      </c>
      <c r="B645" s="11"/>
      <c r="C645" s="1">
        <v>2189</v>
      </c>
      <c r="D645" s="1"/>
      <c r="E645" s="1">
        <v>300</v>
      </c>
      <c r="F645" s="1">
        <v>500</v>
      </c>
      <c r="G645" s="1"/>
      <c r="H645" s="1">
        <v>139.13</v>
      </c>
      <c r="I645" s="1">
        <v>500</v>
      </c>
      <c r="J645" s="1">
        <v>481.96</v>
      </c>
      <c r="K645" s="1">
        <v>500</v>
      </c>
      <c r="L645" s="1">
        <v>2406.9</v>
      </c>
      <c r="M645" s="1">
        <f t="shared" si="18"/>
        <v>-217.9000000000001</v>
      </c>
      <c r="R645" t="s">
        <v>194</v>
      </c>
      <c r="T645">
        <v>3000</v>
      </c>
    </row>
    <row r="646" spans="1:20" ht="12.75">
      <c r="A646" s="1" t="s">
        <v>17</v>
      </c>
      <c r="B646" s="11"/>
      <c r="C646" s="1">
        <v>3700</v>
      </c>
      <c r="D646" s="1">
        <v>1120.48</v>
      </c>
      <c r="E646" s="1">
        <v>300</v>
      </c>
      <c r="F646" s="1">
        <v>500</v>
      </c>
      <c r="G646" s="1"/>
      <c r="H646" s="1">
        <v>139.13</v>
      </c>
      <c r="I646" s="1">
        <v>500</v>
      </c>
      <c r="J646" s="1">
        <v>481.96</v>
      </c>
      <c r="K646" s="1">
        <v>500</v>
      </c>
      <c r="L646" s="1">
        <f>SUM(D646:K646)</f>
        <v>3541.57</v>
      </c>
      <c r="M646" s="1">
        <f t="shared" si="18"/>
        <v>158.42999999999984</v>
      </c>
      <c r="R646" t="s">
        <v>195</v>
      </c>
      <c r="T646">
        <v>300</v>
      </c>
    </row>
    <row r="647" spans="1:20" ht="12.75">
      <c r="A647" s="1" t="s">
        <v>19</v>
      </c>
      <c r="B647" s="11"/>
      <c r="C647" s="1">
        <v>3700</v>
      </c>
      <c r="D647" s="1">
        <v>1120.48</v>
      </c>
      <c r="E647" s="1">
        <v>300</v>
      </c>
      <c r="F647" s="1">
        <v>500</v>
      </c>
      <c r="G647" s="1"/>
      <c r="H647" s="1">
        <v>139.13</v>
      </c>
      <c r="I647" s="1">
        <v>500</v>
      </c>
      <c r="J647" s="1">
        <v>481.96</v>
      </c>
      <c r="K647" s="1">
        <v>500</v>
      </c>
      <c r="L647" s="1">
        <v>3541.1</v>
      </c>
      <c r="M647" s="1">
        <f t="shared" si="18"/>
        <v>158.9000000000001</v>
      </c>
      <c r="R647" t="s">
        <v>196</v>
      </c>
      <c r="T647">
        <v>200</v>
      </c>
    </row>
    <row r="648" spans="1:20" ht="12.75">
      <c r="A648" s="1" t="s">
        <v>20</v>
      </c>
      <c r="B648" s="11"/>
      <c r="C648" s="1">
        <v>3800</v>
      </c>
      <c r="D648" s="1">
        <v>1120.48</v>
      </c>
      <c r="E648" s="1">
        <v>300</v>
      </c>
      <c r="F648" s="1">
        <v>500</v>
      </c>
      <c r="G648" s="1"/>
      <c r="H648" s="1">
        <v>139.13</v>
      </c>
      <c r="I648" s="1">
        <v>500</v>
      </c>
      <c r="J648" s="1">
        <v>481.96</v>
      </c>
      <c r="K648" s="1">
        <v>500</v>
      </c>
      <c r="L648" s="1">
        <v>3541.1</v>
      </c>
      <c r="M648" s="1">
        <f t="shared" si="18"/>
        <v>258.9000000000001</v>
      </c>
      <c r="N648">
        <f>+C648-L648</f>
        <v>258.9000000000001</v>
      </c>
      <c r="R648" t="s">
        <v>197</v>
      </c>
      <c r="T648">
        <v>16000</v>
      </c>
    </row>
    <row r="649" spans="1:20" ht="12.75">
      <c r="A649" s="1" t="s">
        <v>21</v>
      </c>
      <c r="B649" s="11"/>
      <c r="C649" s="1">
        <v>3525</v>
      </c>
      <c r="D649" s="1">
        <v>1120.48</v>
      </c>
      <c r="E649" s="1">
        <v>300</v>
      </c>
      <c r="F649" s="1">
        <v>500</v>
      </c>
      <c r="G649" s="1">
        <v>100</v>
      </c>
      <c r="H649" s="1">
        <v>139.13</v>
      </c>
      <c r="I649" s="1">
        <v>500</v>
      </c>
      <c r="J649" s="1">
        <v>481.96</v>
      </c>
      <c r="K649" s="1">
        <v>350</v>
      </c>
      <c r="L649" s="1">
        <v>3641.1</v>
      </c>
      <c r="M649" s="1">
        <f t="shared" si="18"/>
        <v>-116.09999999999991</v>
      </c>
      <c r="T649">
        <f>SUM(T643:T648)</f>
        <v>23500</v>
      </c>
    </row>
    <row r="650" spans="1:13" ht="12.75">
      <c r="A650" s="1" t="s">
        <v>22</v>
      </c>
      <c r="B650" s="11"/>
      <c r="C650" s="1">
        <v>3700</v>
      </c>
      <c r="D650" s="1">
        <v>1120.48</v>
      </c>
      <c r="E650" s="1">
        <v>300</v>
      </c>
      <c r="F650" s="1">
        <v>500</v>
      </c>
      <c r="G650" s="1"/>
      <c r="H650" s="1">
        <v>139.13</v>
      </c>
      <c r="I650" s="1">
        <v>500</v>
      </c>
      <c r="J650" s="1">
        <v>481.96</v>
      </c>
      <c r="K650" s="1">
        <v>500</v>
      </c>
      <c r="L650" s="1">
        <v>3541.1</v>
      </c>
      <c r="M650" s="1">
        <f t="shared" si="18"/>
        <v>158.9000000000001</v>
      </c>
    </row>
    <row r="651" spans="1:13" ht="12.75">
      <c r="A651" s="1" t="s">
        <v>23</v>
      </c>
      <c r="B651" s="11"/>
      <c r="C651" s="1">
        <v>3700</v>
      </c>
      <c r="D651" s="1">
        <v>1120.48</v>
      </c>
      <c r="E651" s="1">
        <v>300</v>
      </c>
      <c r="F651" s="1">
        <v>500</v>
      </c>
      <c r="G651" s="1"/>
      <c r="H651" s="1">
        <v>139.13</v>
      </c>
      <c r="I651" s="1">
        <v>500</v>
      </c>
      <c r="J651" s="1">
        <v>481.96</v>
      </c>
      <c r="K651" s="1">
        <v>500</v>
      </c>
      <c r="L651" s="1">
        <v>3541.1</v>
      </c>
      <c r="M651" s="1">
        <f t="shared" si="18"/>
        <v>158.9000000000001</v>
      </c>
    </row>
    <row r="652" spans="1:13" ht="12.75">
      <c r="A652" s="1"/>
      <c r="B652" s="1"/>
      <c r="C652" s="1"/>
      <c r="D652" s="1">
        <f>+D629+D630+D631+D632+D633+D634+D635+D636+D637+D638+D639+D640+D641+D642+D643+D644+D645+D646+D647+D648+D649+D650+D651</f>
        <v>23530.076190476186</v>
      </c>
      <c r="E652" s="1"/>
      <c r="F652" s="1"/>
      <c r="G652" s="1"/>
      <c r="H652" s="1"/>
      <c r="I652" s="1"/>
      <c r="J652" s="1"/>
      <c r="K652" s="1"/>
      <c r="L652" s="1"/>
      <c r="M652" s="1">
        <f t="shared" si="18"/>
        <v>0</v>
      </c>
    </row>
    <row r="653" spans="1:14" ht="12.75">
      <c r="A653" s="1" t="s">
        <v>50</v>
      </c>
      <c r="B653" s="1"/>
      <c r="C653" s="1">
        <f>+C629+C630+C631+C632+C633+C634+C635+C636+C637+C638+C639+C640+C641+C642+C643+C644+C645+C646+C647+C648+C649+C650+C651</f>
        <v>79607</v>
      </c>
      <c r="D653" s="1">
        <v>23530</v>
      </c>
      <c r="E653" s="1">
        <f>SUM(E629:E652)</f>
        <v>6900</v>
      </c>
      <c r="F653" s="1">
        <f>+F629+F630+F631+F632+F633+F634+F635+F636+F637+F638+F639+F640+F641+F642+F643+F644+F645+F646+F647+F648+F649+F650+F651</f>
        <v>11500</v>
      </c>
      <c r="G653" s="1">
        <f>+G629+G633+G635+G649</f>
        <v>400</v>
      </c>
      <c r="H653" s="1">
        <f>+H629+H630+H631+H632+H633+H634+H635+H636+H637+H638+H639+H640+H641+H642+H643+H644+H645+H646+H647+H648+H649+H650+H651</f>
        <v>3199.9900000000016</v>
      </c>
      <c r="I653" s="1">
        <f>+I629+I630+I631+I632+I633+I634+I635+I636+I637+I638+I639+I640+I641+I642+I643+I644+I645+I646+I647+I648+I649+I650+I651</f>
        <v>11500</v>
      </c>
      <c r="J653" s="1">
        <v>11085</v>
      </c>
      <c r="K653" s="1">
        <f>+K629+K630+K631+K632+K633+K634+K635+K636+K637+K638+K639+K640+K641+K642+K643+K644+K645+K646+K647+K648+K649+K650+K651</f>
        <v>11200</v>
      </c>
      <c r="L653" s="1">
        <f>+L629+L630+L631+L632+L633+L634+L635+L636+L637+L638+L639+L640+L641+L642+L643+L644+L645+L646+L647+L648+L649+L650+L651</f>
        <v>79603.43271221533</v>
      </c>
      <c r="M653" s="1">
        <f>+C653-L653</f>
        <v>3.567287784666405</v>
      </c>
      <c r="N653">
        <f>+M629+M630+M631+M632+M633+M634+M635+M636+M637+M638+M639+M640+M641+M642+M643+M644+M645+M646+M647+M648+M649+M650+M651</f>
        <v>3.5672877846795927</v>
      </c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 t="s">
        <v>137</v>
      </c>
      <c r="B655" s="1"/>
      <c r="C655" s="1"/>
      <c r="D655" s="1">
        <v>23730</v>
      </c>
      <c r="E655" s="1">
        <v>6900</v>
      </c>
      <c r="F655" s="1">
        <v>11500</v>
      </c>
      <c r="G655" s="1">
        <v>400</v>
      </c>
      <c r="H655" s="1">
        <v>3200</v>
      </c>
      <c r="I655" s="1">
        <v>11500</v>
      </c>
      <c r="J655" s="1">
        <v>11085</v>
      </c>
      <c r="K655" s="1">
        <v>11200</v>
      </c>
      <c r="L655" s="1"/>
      <c r="M655" s="1"/>
    </row>
    <row r="656" spans="1:13" ht="12.75">
      <c r="A656" s="1"/>
      <c r="B656" s="1"/>
      <c r="C656" s="1"/>
      <c r="D656" s="1" t="s">
        <v>189</v>
      </c>
      <c r="E656" s="1" t="s">
        <v>164</v>
      </c>
      <c r="F656" s="3">
        <v>40633</v>
      </c>
      <c r="G656" s="1" t="s">
        <v>190</v>
      </c>
      <c r="H656" s="1" t="s">
        <v>176</v>
      </c>
      <c r="I656" s="3">
        <v>40662</v>
      </c>
      <c r="J656" s="3">
        <v>40662</v>
      </c>
      <c r="K656" s="1" t="s">
        <v>168</v>
      </c>
      <c r="L656" s="1"/>
      <c r="M656" s="1"/>
    </row>
    <row r="663" ht="12.75">
      <c r="D663" t="s">
        <v>199</v>
      </c>
    </row>
    <row r="666" spans="1:24" ht="12.75">
      <c r="A666" s="1" t="s">
        <v>0</v>
      </c>
      <c r="B666" s="1"/>
      <c r="C666" s="1" t="s">
        <v>50</v>
      </c>
      <c r="D666" s="1" t="s">
        <v>52</v>
      </c>
      <c r="E666" s="1" t="s">
        <v>24</v>
      </c>
      <c r="F666" s="1" t="s">
        <v>26</v>
      </c>
      <c r="G666" s="1" t="s">
        <v>27</v>
      </c>
      <c r="H666" s="1" t="s">
        <v>29</v>
      </c>
      <c r="I666" s="1" t="s">
        <v>31</v>
      </c>
      <c r="J666" s="1" t="s">
        <v>33</v>
      </c>
      <c r="K666" s="1" t="s">
        <v>34</v>
      </c>
      <c r="L666" s="1" t="s">
        <v>36</v>
      </c>
      <c r="M666" s="1" t="s">
        <v>38</v>
      </c>
      <c r="N666" s="1"/>
      <c r="O666" s="1" t="s">
        <v>41</v>
      </c>
      <c r="P666" s="1" t="s">
        <v>43</v>
      </c>
      <c r="Q666" s="1" t="s">
        <v>44</v>
      </c>
      <c r="R666" s="1"/>
      <c r="S666" s="1" t="s">
        <v>47</v>
      </c>
      <c r="T666" s="1"/>
      <c r="U666" s="1" t="s">
        <v>58</v>
      </c>
      <c r="V666" s="1" t="s">
        <v>52</v>
      </c>
      <c r="W666" s="6" t="s">
        <v>94</v>
      </c>
      <c r="X666" s="1"/>
    </row>
    <row r="667" spans="1:24" ht="12.75">
      <c r="A667" s="1"/>
      <c r="B667" s="1"/>
      <c r="C667" s="1" t="s">
        <v>51</v>
      </c>
      <c r="D667" s="1" t="s">
        <v>114</v>
      </c>
      <c r="E667" s="1" t="s">
        <v>25</v>
      </c>
      <c r="F667" s="1"/>
      <c r="G667" s="1" t="s">
        <v>28</v>
      </c>
      <c r="H667" s="1" t="s">
        <v>30</v>
      </c>
      <c r="I667" s="1" t="s">
        <v>32</v>
      </c>
      <c r="J667" s="1"/>
      <c r="K667" s="1" t="s">
        <v>35</v>
      </c>
      <c r="L667" s="1" t="s">
        <v>37</v>
      </c>
      <c r="M667" s="1" t="s">
        <v>39</v>
      </c>
      <c r="N667" s="1" t="s">
        <v>40</v>
      </c>
      <c r="O667" s="1" t="s">
        <v>42</v>
      </c>
      <c r="P667" s="1"/>
      <c r="Q667" s="1" t="s">
        <v>45</v>
      </c>
      <c r="R667" s="1" t="s">
        <v>46</v>
      </c>
      <c r="S667" s="1" t="s">
        <v>48</v>
      </c>
      <c r="T667" s="1" t="s">
        <v>49</v>
      </c>
      <c r="U667" s="1" t="s">
        <v>60</v>
      </c>
      <c r="V667" s="1" t="s">
        <v>139</v>
      </c>
      <c r="W667" s="6" t="s">
        <v>95</v>
      </c>
      <c r="X667" s="1"/>
    </row>
    <row r="668" spans="1:25" ht="12.75">
      <c r="A668" s="1" t="s">
        <v>1</v>
      </c>
      <c r="B668" s="1"/>
      <c r="C668" s="1">
        <v>1100</v>
      </c>
      <c r="D668" s="1">
        <v>906.796</v>
      </c>
      <c r="E668" s="1"/>
      <c r="F668" s="1"/>
      <c r="G668" s="1">
        <v>45</v>
      </c>
      <c r="H668" s="1">
        <f>+H692/22</f>
        <v>4.545454545454546</v>
      </c>
      <c r="I668" s="1"/>
      <c r="J668" s="1">
        <f>+J692/22</f>
        <v>3.1818181818181817</v>
      </c>
      <c r="K668" s="1">
        <f>+K692/22</f>
        <v>2.090909090909091</v>
      </c>
      <c r="L668" s="1">
        <f>+L692/22</f>
        <v>1.4545454545454546</v>
      </c>
      <c r="M668" s="1"/>
      <c r="N668" s="1"/>
      <c r="O668" s="1"/>
      <c r="P668" s="1">
        <f>+P692/22</f>
        <v>72.5</v>
      </c>
      <c r="Q668" s="1"/>
      <c r="R668" s="1">
        <f>+R692/23</f>
        <v>195.65217391304347</v>
      </c>
      <c r="S668" s="1"/>
      <c r="T668" s="1"/>
      <c r="U668" s="1">
        <f aca="true" t="shared" si="19" ref="U668:U690">+E668+F668+G668+H668+I668+J668+K668+L668+M668+N668+O668+P668+Q668+R668+S668+T668</f>
        <v>324.42490118577075</v>
      </c>
      <c r="V668" s="1">
        <f aca="true" t="shared" si="20" ref="V668:V690">+D668-U668</f>
        <v>582.3710988142293</v>
      </c>
      <c r="W668" s="1"/>
      <c r="X668" s="10" t="s">
        <v>1</v>
      </c>
      <c r="Y668" s="1"/>
    </row>
    <row r="669" spans="1:25" ht="12.75">
      <c r="A669" s="1" t="s">
        <v>2</v>
      </c>
      <c r="B669" s="1"/>
      <c r="C669" s="1">
        <v>1000</v>
      </c>
      <c r="D669" s="1">
        <v>506.808</v>
      </c>
      <c r="E669" s="1"/>
      <c r="F669" s="1"/>
      <c r="G669" s="1">
        <v>45</v>
      </c>
      <c r="H669" s="1">
        <v>4.5455</v>
      </c>
      <c r="I669" s="1"/>
      <c r="J669" s="1">
        <v>3.1818</v>
      </c>
      <c r="K669" s="1">
        <v>2.0909</v>
      </c>
      <c r="L669" s="1">
        <v>1.4545</v>
      </c>
      <c r="M669" s="1"/>
      <c r="N669" s="1"/>
      <c r="O669" s="1"/>
      <c r="P669" s="1">
        <v>72.5</v>
      </c>
      <c r="Q669" s="1"/>
      <c r="R669" s="1">
        <v>195.65</v>
      </c>
      <c r="S669" s="1"/>
      <c r="T669" s="1"/>
      <c r="U669" s="1">
        <f t="shared" si="19"/>
        <v>324.42269999999996</v>
      </c>
      <c r="V669" s="1">
        <f t="shared" si="20"/>
        <v>182.38530000000003</v>
      </c>
      <c r="W669" s="1"/>
      <c r="X669" s="10" t="s">
        <v>2</v>
      </c>
      <c r="Y669" s="1"/>
    </row>
    <row r="670" spans="1:25" ht="12.75">
      <c r="A670" s="1" t="s">
        <v>3</v>
      </c>
      <c r="B670" s="1"/>
      <c r="C670" s="1">
        <v>1000</v>
      </c>
      <c r="D670" s="1">
        <v>256.809</v>
      </c>
      <c r="E670" s="1"/>
      <c r="F670" s="1"/>
      <c r="G670" s="1">
        <v>45</v>
      </c>
      <c r="H670" s="1">
        <v>4.5455</v>
      </c>
      <c r="I670" s="1"/>
      <c r="J670" s="1">
        <v>3.1818</v>
      </c>
      <c r="K670" s="1">
        <v>2.0909</v>
      </c>
      <c r="L670" s="1">
        <v>1.4545</v>
      </c>
      <c r="M670" s="1"/>
      <c r="N670" s="1"/>
      <c r="O670" s="1"/>
      <c r="P670" s="1">
        <v>72.5</v>
      </c>
      <c r="Q670" s="1"/>
      <c r="R670" s="1">
        <v>195.65</v>
      </c>
      <c r="S670" s="1"/>
      <c r="T670" s="1"/>
      <c r="U670" s="1">
        <f t="shared" si="19"/>
        <v>324.42269999999996</v>
      </c>
      <c r="V670" s="1">
        <f t="shared" si="20"/>
        <v>-67.61369999999994</v>
      </c>
      <c r="W670" s="1"/>
      <c r="X670" s="10" t="s">
        <v>3</v>
      </c>
      <c r="Y670" s="1"/>
    </row>
    <row r="671" spans="1:25" ht="12.75">
      <c r="A671" s="1" t="s">
        <v>4</v>
      </c>
      <c r="B671" s="1"/>
      <c r="C671" s="1">
        <v>1000</v>
      </c>
      <c r="D671" s="1">
        <v>526.809</v>
      </c>
      <c r="E671" s="1"/>
      <c r="F671" s="1"/>
      <c r="G671" s="1">
        <v>45</v>
      </c>
      <c r="H671" s="1">
        <v>4.5455</v>
      </c>
      <c r="I671" s="1"/>
      <c r="J671" s="1">
        <v>3.1818</v>
      </c>
      <c r="K671" s="1">
        <v>2.0909</v>
      </c>
      <c r="L671" s="1">
        <v>1.4545</v>
      </c>
      <c r="M671" s="1"/>
      <c r="N671" s="1"/>
      <c r="O671" s="1"/>
      <c r="P671" s="1">
        <v>72.5</v>
      </c>
      <c r="Q671" s="1"/>
      <c r="R671" s="1">
        <v>195.65</v>
      </c>
      <c r="S671" s="1"/>
      <c r="T671" s="1"/>
      <c r="U671" s="1">
        <f t="shared" si="19"/>
        <v>324.42269999999996</v>
      </c>
      <c r="V671" s="1">
        <f t="shared" si="20"/>
        <v>202.3863</v>
      </c>
      <c r="W671" s="1"/>
      <c r="X671" s="10" t="s">
        <v>4</v>
      </c>
      <c r="Y671" s="1"/>
    </row>
    <row r="672" spans="1:25" ht="12.75">
      <c r="A672" s="1" t="s">
        <v>5</v>
      </c>
      <c r="B672" s="1"/>
      <c r="C672" s="1">
        <v>1800</v>
      </c>
      <c r="D672" s="1">
        <v>1018.37</v>
      </c>
      <c r="E672" s="1"/>
      <c r="F672" s="1"/>
      <c r="G672" s="1">
        <v>45</v>
      </c>
      <c r="H672" s="1">
        <v>4.5455</v>
      </c>
      <c r="I672" s="1"/>
      <c r="J672" s="1">
        <v>3.1818</v>
      </c>
      <c r="K672" s="1">
        <v>2.0909</v>
      </c>
      <c r="L672" s="1">
        <v>1.4545</v>
      </c>
      <c r="M672" s="1"/>
      <c r="N672" s="1"/>
      <c r="O672" s="1"/>
      <c r="P672" s="1">
        <v>72.5</v>
      </c>
      <c r="Q672" s="1"/>
      <c r="R672" s="1">
        <v>195.65</v>
      </c>
      <c r="S672" s="1"/>
      <c r="T672" s="1"/>
      <c r="U672" s="1">
        <f t="shared" si="19"/>
        <v>324.42269999999996</v>
      </c>
      <c r="V672" s="1">
        <f t="shared" si="20"/>
        <v>693.9473</v>
      </c>
      <c r="W672" s="1"/>
      <c r="X672" s="10" t="s">
        <v>5</v>
      </c>
      <c r="Y672" s="1"/>
    </row>
    <row r="673" spans="1:25" ht="12.75">
      <c r="A673" s="1" t="s">
        <v>6</v>
      </c>
      <c r="B673" s="1"/>
      <c r="C673" s="1">
        <v>1500</v>
      </c>
      <c r="D673" s="1">
        <v>756.809</v>
      </c>
      <c r="E673" s="1"/>
      <c r="F673" s="1"/>
      <c r="G673" s="1">
        <v>45</v>
      </c>
      <c r="H673" s="1">
        <v>4.5455</v>
      </c>
      <c r="I673" s="1"/>
      <c r="J673" s="1">
        <v>3.1818</v>
      </c>
      <c r="K673" s="1">
        <v>2.0909</v>
      </c>
      <c r="L673" s="1">
        <v>1.4545</v>
      </c>
      <c r="M673" s="1"/>
      <c r="N673" s="1"/>
      <c r="O673" s="1"/>
      <c r="P673" s="1">
        <v>72.5</v>
      </c>
      <c r="Q673" s="1"/>
      <c r="R673" s="1">
        <v>195.65</v>
      </c>
      <c r="S673" s="1"/>
      <c r="T673" s="1"/>
      <c r="U673" s="1">
        <f t="shared" si="19"/>
        <v>324.42269999999996</v>
      </c>
      <c r="V673" s="1">
        <f t="shared" si="20"/>
        <v>432.3863</v>
      </c>
      <c r="W673" s="1"/>
      <c r="X673" s="10" t="s">
        <v>6</v>
      </c>
      <c r="Y673" s="1"/>
    </row>
    <row r="674" spans="1:25" ht="12.75">
      <c r="A674" s="1" t="s">
        <v>7</v>
      </c>
      <c r="B674" s="1"/>
      <c r="C674" s="1">
        <v>1200</v>
      </c>
      <c r="D674" s="1">
        <v>1058.98</v>
      </c>
      <c r="E674" s="1"/>
      <c r="F674" s="1"/>
      <c r="G674" s="1">
        <v>45</v>
      </c>
      <c r="H674" s="1">
        <v>4.5455</v>
      </c>
      <c r="I674" s="1"/>
      <c r="J674" s="1">
        <v>3.1818</v>
      </c>
      <c r="K674" s="1">
        <v>2.0909</v>
      </c>
      <c r="L674" s="1">
        <v>1.4545</v>
      </c>
      <c r="M674" s="1"/>
      <c r="N674" s="1"/>
      <c r="O674" s="1"/>
      <c r="P674" s="1">
        <v>72.5</v>
      </c>
      <c r="Q674" s="1"/>
      <c r="R674" s="1">
        <v>195.65</v>
      </c>
      <c r="S674" s="1"/>
      <c r="T674" s="1"/>
      <c r="U674" s="1">
        <f t="shared" si="19"/>
        <v>324.42269999999996</v>
      </c>
      <c r="V674" s="1">
        <f t="shared" si="20"/>
        <v>734.5573</v>
      </c>
      <c r="W674" s="1"/>
      <c r="X674" s="10" t="s">
        <v>7</v>
      </c>
      <c r="Y674" s="1"/>
    </row>
    <row r="675" spans="1:25" ht="12.75">
      <c r="A675" s="1" t="s">
        <v>8</v>
      </c>
      <c r="B675" s="1"/>
      <c r="C675" s="1">
        <v>1780</v>
      </c>
      <c r="D675" s="1">
        <v>886.812</v>
      </c>
      <c r="E675" s="1"/>
      <c r="F675" s="1"/>
      <c r="G675" s="1">
        <v>45</v>
      </c>
      <c r="H675" s="1">
        <v>4.5455</v>
      </c>
      <c r="I675" s="1"/>
      <c r="J675" s="1">
        <v>3.1818</v>
      </c>
      <c r="K675" s="1">
        <v>2.0909</v>
      </c>
      <c r="L675" s="1">
        <v>1.4545</v>
      </c>
      <c r="M675" s="1"/>
      <c r="N675" s="1"/>
      <c r="O675" s="1"/>
      <c r="P675" s="1">
        <v>72.5</v>
      </c>
      <c r="Q675" s="1"/>
      <c r="R675" s="1">
        <v>195.65</v>
      </c>
      <c r="S675" s="1"/>
      <c r="T675" s="1"/>
      <c r="U675" s="1">
        <f t="shared" si="19"/>
        <v>324.42269999999996</v>
      </c>
      <c r="V675" s="1">
        <f t="shared" si="20"/>
        <v>562.3893</v>
      </c>
      <c r="W675" s="1"/>
      <c r="X675" s="10" t="s">
        <v>8</v>
      </c>
      <c r="Y675" s="1"/>
    </row>
    <row r="676" spans="1:25" ht="12.75">
      <c r="A676" s="1" t="s">
        <v>9</v>
      </c>
      <c r="B676" s="1"/>
      <c r="C676" s="1">
        <v>1600</v>
      </c>
      <c r="D676" s="1">
        <v>456.8</v>
      </c>
      <c r="E676" s="1"/>
      <c r="F676" s="1"/>
      <c r="G676" s="1">
        <v>45</v>
      </c>
      <c r="H676" s="1">
        <v>4.5455</v>
      </c>
      <c r="I676" s="1"/>
      <c r="J676" s="1">
        <v>3.1818</v>
      </c>
      <c r="K676" s="1">
        <v>2.0909</v>
      </c>
      <c r="L676" s="1">
        <v>1.4545</v>
      </c>
      <c r="M676" s="1"/>
      <c r="N676" s="1"/>
      <c r="O676" s="1"/>
      <c r="P676" s="1">
        <v>72.5</v>
      </c>
      <c r="Q676" s="1"/>
      <c r="R676" s="1">
        <v>195.65</v>
      </c>
      <c r="S676" s="1"/>
      <c r="T676" s="1"/>
      <c r="U676" s="1">
        <f t="shared" si="19"/>
        <v>324.42269999999996</v>
      </c>
      <c r="V676" s="1">
        <f t="shared" si="20"/>
        <v>132.37730000000005</v>
      </c>
      <c r="W676" s="1"/>
      <c r="X676" s="10" t="s">
        <v>9</v>
      </c>
      <c r="Y676" s="1"/>
    </row>
    <row r="677" spans="1:25" ht="12.75">
      <c r="A677" s="1" t="s">
        <v>10</v>
      </c>
      <c r="B677" s="1"/>
      <c r="C677" s="1">
        <v>1000</v>
      </c>
      <c r="D677" s="1">
        <v>256.808</v>
      </c>
      <c r="E677" s="1"/>
      <c r="F677" s="1"/>
      <c r="G677" s="1">
        <v>45</v>
      </c>
      <c r="H677" s="1">
        <v>4.5455</v>
      </c>
      <c r="I677" s="1"/>
      <c r="J677" s="1">
        <v>3.1818</v>
      </c>
      <c r="K677" s="1">
        <v>2.0909</v>
      </c>
      <c r="L677" s="1">
        <v>1.4545</v>
      </c>
      <c r="M677" s="1"/>
      <c r="N677" s="1"/>
      <c r="O677" s="1"/>
      <c r="P677" s="1">
        <v>72.5</v>
      </c>
      <c r="Q677" s="1"/>
      <c r="R677" s="1">
        <v>195.65</v>
      </c>
      <c r="S677" s="1"/>
      <c r="T677" s="1"/>
      <c r="U677" s="1">
        <f t="shared" si="19"/>
        <v>324.42269999999996</v>
      </c>
      <c r="V677" s="1">
        <f t="shared" si="20"/>
        <v>-67.61469999999997</v>
      </c>
      <c r="W677" s="1"/>
      <c r="X677" s="10" t="s">
        <v>10</v>
      </c>
      <c r="Y677" s="1"/>
    </row>
    <row r="678" spans="1:25" ht="12.75">
      <c r="A678" s="1" t="s">
        <v>11</v>
      </c>
      <c r="B678" s="1"/>
      <c r="C678" s="1">
        <v>1080</v>
      </c>
      <c r="D678" s="1">
        <v>886.809</v>
      </c>
      <c r="E678" s="1"/>
      <c r="F678" s="1"/>
      <c r="G678" s="1">
        <v>45</v>
      </c>
      <c r="H678" s="1">
        <v>4.5455</v>
      </c>
      <c r="I678" s="1"/>
      <c r="J678" s="1">
        <v>3.1818</v>
      </c>
      <c r="K678" s="1">
        <v>2.0909</v>
      </c>
      <c r="L678" s="1">
        <v>1.4545</v>
      </c>
      <c r="M678" s="1"/>
      <c r="N678" s="1"/>
      <c r="O678" s="1"/>
      <c r="P678" s="1">
        <v>72.5</v>
      </c>
      <c r="Q678" s="1"/>
      <c r="R678" s="1">
        <v>195.65</v>
      </c>
      <c r="S678" s="1"/>
      <c r="T678" s="1"/>
      <c r="U678" s="1">
        <f t="shared" si="19"/>
        <v>324.42269999999996</v>
      </c>
      <c r="V678" s="1">
        <f t="shared" si="20"/>
        <v>562.3863</v>
      </c>
      <c r="W678" s="1"/>
      <c r="X678" s="10" t="s">
        <v>11</v>
      </c>
      <c r="Y678" s="1"/>
    </row>
    <row r="679" spans="1:25" ht="12.75">
      <c r="A679" s="1" t="s">
        <v>12</v>
      </c>
      <c r="B679" s="1"/>
      <c r="C679" s="1">
        <v>1080</v>
      </c>
      <c r="D679" s="1">
        <v>886.809</v>
      </c>
      <c r="E679" s="1"/>
      <c r="F679" s="1"/>
      <c r="G679" s="1">
        <v>45</v>
      </c>
      <c r="H679" s="1">
        <v>4.5455</v>
      </c>
      <c r="I679" s="1"/>
      <c r="J679" s="1">
        <v>3.1818</v>
      </c>
      <c r="K679" s="1">
        <v>2.0909</v>
      </c>
      <c r="L679" s="1">
        <v>1.4545</v>
      </c>
      <c r="M679" s="1"/>
      <c r="N679" s="1"/>
      <c r="O679" s="1"/>
      <c r="P679" s="1">
        <v>72.5</v>
      </c>
      <c r="Q679" s="1"/>
      <c r="R679" s="1">
        <v>195.65</v>
      </c>
      <c r="S679" s="1"/>
      <c r="T679" s="1"/>
      <c r="U679" s="1">
        <f t="shared" si="19"/>
        <v>324.42269999999996</v>
      </c>
      <c r="V679" s="1">
        <f t="shared" si="20"/>
        <v>562.3863</v>
      </c>
      <c r="W679" s="1"/>
      <c r="X679" s="10" t="s">
        <v>12</v>
      </c>
      <c r="Y679" s="1"/>
    </row>
    <row r="680" spans="1:25" ht="12.75">
      <c r="A680" s="1" t="s">
        <v>18</v>
      </c>
      <c r="B680" s="1"/>
      <c r="C680" s="1">
        <v>100</v>
      </c>
      <c r="D680" s="1">
        <v>906.812</v>
      </c>
      <c r="E680" s="1"/>
      <c r="F680" s="1"/>
      <c r="G680" s="1">
        <v>45</v>
      </c>
      <c r="H680" s="1">
        <v>4.5455</v>
      </c>
      <c r="I680" s="1"/>
      <c r="J680" s="1">
        <v>3.1818</v>
      </c>
      <c r="K680" s="1">
        <v>2.0909</v>
      </c>
      <c r="L680" s="1">
        <v>1.4545</v>
      </c>
      <c r="M680" s="1"/>
      <c r="N680" s="1"/>
      <c r="O680" s="1"/>
      <c r="P680" s="1">
        <v>72.5</v>
      </c>
      <c r="Q680" s="1"/>
      <c r="R680" s="1">
        <v>195.65</v>
      </c>
      <c r="S680" s="1"/>
      <c r="T680" s="1"/>
      <c r="U680" s="1">
        <f t="shared" si="19"/>
        <v>324.42269999999996</v>
      </c>
      <c r="V680" s="1">
        <f t="shared" si="20"/>
        <v>582.3893</v>
      </c>
      <c r="W680" s="1"/>
      <c r="X680" s="10" t="s">
        <v>18</v>
      </c>
      <c r="Y680" s="1"/>
    </row>
    <row r="681" spans="1:25" ht="12.75">
      <c r="A681" s="1" t="s">
        <v>13</v>
      </c>
      <c r="B681" s="1"/>
      <c r="C681" s="1">
        <v>1000</v>
      </c>
      <c r="D681" s="1">
        <v>234.822</v>
      </c>
      <c r="E681" s="1"/>
      <c r="F681" s="1"/>
      <c r="G681" s="1">
        <v>45</v>
      </c>
      <c r="H681" s="1">
        <v>4.5455</v>
      </c>
      <c r="I681" s="1"/>
      <c r="J681" s="1">
        <v>3.1818</v>
      </c>
      <c r="K681" s="1">
        <v>2.0909</v>
      </c>
      <c r="L681" s="1">
        <v>1.4545</v>
      </c>
      <c r="M681" s="1"/>
      <c r="N681" s="1"/>
      <c r="O681" s="1"/>
      <c r="P681" s="1">
        <v>72.5</v>
      </c>
      <c r="Q681" s="1"/>
      <c r="R681" s="1">
        <v>195.65</v>
      </c>
      <c r="S681" s="1"/>
      <c r="T681" s="1"/>
      <c r="U681" s="1">
        <f t="shared" si="19"/>
        <v>324.42269999999996</v>
      </c>
      <c r="V681" s="1">
        <f t="shared" si="20"/>
        <v>-89.60069999999996</v>
      </c>
      <c r="W681" s="1"/>
      <c r="X681" s="10" t="s">
        <v>13</v>
      </c>
      <c r="Y681" s="1"/>
    </row>
    <row r="682" spans="1:25" ht="12.75">
      <c r="A682" s="1" t="s">
        <v>14</v>
      </c>
      <c r="B682" s="1"/>
      <c r="C682" s="1">
        <v>1200</v>
      </c>
      <c r="D682" s="1">
        <v>-36.478</v>
      </c>
      <c r="E682" s="1"/>
      <c r="F682" s="1"/>
      <c r="G682" s="1">
        <v>45</v>
      </c>
      <c r="H682" s="1">
        <v>4.5455</v>
      </c>
      <c r="I682" s="1"/>
      <c r="J682" s="1">
        <v>3.1818</v>
      </c>
      <c r="K682" s="1">
        <v>2.0909</v>
      </c>
      <c r="L682" s="1">
        <v>1.4545</v>
      </c>
      <c r="M682" s="1"/>
      <c r="N682" s="1"/>
      <c r="O682" s="1"/>
      <c r="P682" s="1">
        <v>72.5</v>
      </c>
      <c r="Q682" s="1"/>
      <c r="R682" s="1">
        <v>195.65</v>
      </c>
      <c r="S682" s="1"/>
      <c r="T682" s="1"/>
      <c r="U682" s="1">
        <f t="shared" si="19"/>
        <v>324.42269999999996</v>
      </c>
      <c r="V682" s="1">
        <f t="shared" si="20"/>
        <v>-360.9007</v>
      </c>
      <c r="W682" s="1"/>
      <c r="X682" s="10" t="s">
        <v>14</v>
      </c>
      <c r="Y682" s="1"/>
    </row>
    <row r="683" spans="1:25" ht="12.75">
      <c r="A683" s="1" t="s">
        <v>15</v>
      </c>
      <c r="B683" s="1"/>
      <c r="C683" s="1">
        <v>1100</v>
      </c>
      <c r="D683" s="1">
        <v>906.809</v>
      </c>
      <c r="E683" s="1"/>
      <c r="F683" s="1"/>
      <c r="G683" s="1">
        <v>45</v>
      </c>
      <c r="H683" s="1">
        <v>4.5455</v>
      </c>
      <c r="I683" s="1"/>
      <c r="J683" s="1">
        <v>3.1818</v>
      </c>
      <c r="K683" s="1">
        <v>2.0909</v>
      </c>
      <c r="L683" s="1">
        <v>1.4545</v>
      </c>
      <c r="M683" s="1"/>
      <c r="N683" s="1"/>
      <c r="O683" s="1"/>
      <c r="P683" s="1">
        <v>72.5</v>
      </c>
      <c r="Q683" s="1"/>
      <c r="R683" s="1">
        <v>195.65</v>
      </c>
      <c r="S683" s="1"/>
      <c r="T683" s="1"/>
      <c r="U683" s="1">
        <f t="shared" si="19"/>
        <v>324.42269999999996</v>
      </c>
      <c r="V683" s="1">
        <f t="shared" si="20"/>
        <v>582.3863</v>
      </c>
      <c r="W683" s="1"/>
      <c r="X683" s="10" t="s">
        <v>15</v>
      </c>
      <c r="Y683" s="1"/>
    </row>
    <row r="684" spans="1:25" ht="12.75">
      <c r="A684" s="1" t="s">
        <v>16</v>
      </c>
      <c r="B684" s="1"/>
      <c r="C684" s="1">
        <v>1250</v>
      </c>
      <c r="D684" s="1">
        <v>1056.81</v>
      </c>
      <c r="E684" s="1"/>
      <c r="F684" s="1"/>
      <c r="G684" s="1">
        <v>45</v>
      </c>
      <c r="H684" s="1">
        <v>4.5455</v>
      </c>
      <c r="I684" s="1"/>
      <c r="J684" s="1">
        <v>3.1818</v>
      </c>
      <c r="K684" s="1">
        <v>2.0909</v>
      </c>
      <c r="L684" s="1">
        <v>1.4545</v>
      </c>
      <c r="M684" s="1"/>
      <c r="N684" s="1"/>
      <c r="O684" s="1"/>
      <c r="P684" s="1">
        <v>72.5</v>
      </c>
      <c r="Q684" s="1"/>
      <c r="R684" s="1">
        <v>195.65</v>
      </c>
      <c r="S684" s="1"/>
      <c r="T684" s="1"/>
      <c r="U684" s="1">
        <f t="shared" si="19"/>
        <v>324.42269999999996</v>
      </c>
      <c r="V684" s="1">
        <f t="shared" si="20"/>
        <v>732.3873</v>
      </c>
      <c r="W684" s="1"/>
      <c r="X684" s="10" t="s">
        <v>16</v>
      </c>
      <c r="Y684" s="1"/>
    </row>
    <row r="685" spans="1:25" ht="12.75">
      <c r="A685" s="1" t="s">
        <v>17</v>
      </c>
      <c r="B685" s="1"/>
      <c r="C685" s="1">
        <v>1400</v>
      </c>
      <c r="D685" s="1">
        <v>956.809</v>
      </c>
      <c r="E685" s="1"/>
      <c r="F685" s="1"/>
      <c r="G685" s="1">
        <v>45</v>
      </c>
      <c r="H685" s="1">
        <v>4.5455</v>
      </c>
      <c r="I685" s="1"/>
      <c r="J685" s="1">
        <v>3.1818</v>
      </c>
      <c r="K685" s="1">
        <v>2.0909</v>
      </c>
      <c r="L685" s="1">
        <v>1.4545</v>
      </c>
      <c r="M685" s="1"/>
      <c r="N685" s="1"/>
      <c r="O685" s="1"/>
      <c r="P685" s="1">
        <v>72.5</v>
      </c>
      <c r="Q685" s="1"/>
      <c r="R685" s="1">
        <v>195.65</v>
      </c>
      <c r="S685" s="1"/>
      <c r="T685" s="1"/>
      <c r="U685" s="1">
        <f t="shared" si="19"/>
        <v>324.42269999999996</v>
      </c>
      <c r="V685" s="1">
        <f t="shared" si="20"/>
        <v>632.3863</v>
      </c>
      <c r="W685" s="1"/>
      <c r="X685" s="10" t="s">
        <v>17</v>
      </c>
      <c r="Y685" s="1"/>
    </row>
    <row r="686" spans="1:25" ht="12.75">
      <c r="A686" s="1" t="s">
        <v>19</v>
      </c>
      <c r="B686" s="1"/>
      <c r="C686" s="1">
        <v>1080</v>
      </c>
      <c r="D686" s="1">
        <v>886.809</v>
      </c>
      <c r="E686" s="1"/>
      <c r="F686" s="1"/>
      <c r="G686" s="1">
        <v>45</v>
      </c>
      <c r="H686" s="1">
        <v>4.5455</v>
      </c>
      <c r="I686" s="1"/>
      <c r="J686" s="1">
        <v>3.1818</v>
      </c>
      <c r="K686" s="1">
        <v>2.0909</v>
      </c>
      <c r="L686" s="1">
        <v>1.4545</v>
      </c>
      <c r="M686" s="1"/>
      <c r="N686" s="1"/>
      <c r="O686" s="1"/>
      <c r="P686" s="1">
        <v>72.5</v>
      </c>
      <c r="Q686" s="1"/>
      <c r="R686" s="1">
        <v>195.65</v>
      </c>
      <c r="S686" s="1"/>
      <c r="T686" s="1"/>
      <c r="U686" s="1">
        <f t="shared" si="19"/>
        <v>324.42269999999996</v>
      </c>
      <c r="V686" s="1">
        <f t="shared" si="20"/>
        <v>562.3863</v>
      </c>
      <c r="W686" s="1"/>
      <c r="X686" s="10" t="s">
        <v>19</v>
      </c>
      <c r="Y686" s="1"/>
    </row>
    <row r="687" spans="1:25" ht="12.75">
      <c r="A687" s="1" t="s">
        <v>20</v>
      </c>
      <c r="B687" s="1"/>
      <c r="C687" s="1">
        <v>2700</v>
      </c>
      <c r="D687" s="1">
        <v>956.809</v>
      </c>
      <c r="E687" s="1"/>
      <c r="F687" s="1"/>
      <c r="G687" s="1">
        <v>45</v>
      </c>
      <c r="H687" s="1">
        <v>4.5455</v>
      </c>
      <c r="I687" s="1"/>
      <c r="J687" s="1">
        <v>3.1818</v>
      </c>
      <c r="K687" s="1">
        <v>2.0909</v>
      </c>
      <c r="L687" s="1">
        <v>1.4545</v>
      </c>
      <c r="M687" s="1"/>
      <c r="N687" s="1"/>
      <c r="O687" s="1"/>
      <c r="P687" s="1">
        <v>72.5</v>
      </c>
      <c r="Q687" s="1"/>
      <c r="R687" s="1">
        <v>195.65</v>
      </c>
      <c r="S687" s="1"/>
      <c r="T687" s="1"/>
      <c r="U687" s="1">
        <f t="shared" si="19"/>
        <v>324.42269999999996</v>
      </c>
      <c r="V687" s="1">
        <f t="shared" si="20"/>
        <v>632.3863</v>
      </c>
      <c r="W687" s="1"/>
      <c r="X687" s="10" t="s">
        <v>20</v>
      </c>
      <c r="Y687" s="1"/>
    </row>
    <row r="688" spans="1:25" ht="12.75">
      <c r="A688" s="1" t="s">
        <v>21</v>
      </c>
      <c r="B688" s="1"/>
      <c r="C688" s="1">
        <v>1500</v>
      </c>
      <c r="D688" s="1">
        <v>1201.82</v>
      </c>
      <c r="E688" s="1"/>
      <c r="F688" s="1"/>
      <c r="G688" s="1">
        <v>45</v>
      </c>
      <c r="H688" s="1">
        <v>4.5455</v>
      </c>
      <c r="I688" s="1"/>
      <c r="J688" s="1">
        <v>3.1818</v>
      </c>
      <c r="K688" s="1">
        <v>2.0909</v>
      </c>
      <c r="L688" s="1">
        <v>1.4545</v>
      </c>
      <c r="M688" s="1"/>
      <c r="N688" s="1"/>
      <c r="O688" s="1"/>
      <c r="P688" s="1">
        <v>72.5</v>
      </c>
      <c r="Q688" s="1"/>
      <c r="R688" s="1">
        <v>195.65</v>
      </c>
      <c r="S688" s="1"/>
      <c r="T688" s="1"/>
      <c r="U688" s="1">
        <f t="shared" si="19"/>
        <v>324.42269999999996</v>
      </c>
      <c r="V688" s="1">
        <f t="shared" si="20"/>
        <v>877.3973</v>
      </c>
      <c r="W688" s="1"/>
      <c r="X688" s="10" t="s">
        <v>21</v>
      </c>
      <c r="Y688" s="1"/>
    </row>
    <row r="689" spans="1:25" ht="12.75">
      <c r="A689" s="1" t="s">
        <v>22</v>
      </c>
      <c r="B689" s="1"/>
      <c r="C689" s="1">
        <v>1530</v>
      </c>
      <c r="D689" s="1">
        <v>886.809</v>
      </c>
      <c r="E689" s="1"/>
      <c r="F689" s="1"/>
      <c r="G689" s="1">
        <v>45</v>
      </c>
      <c r="H689" s="1">
        <v>4.5455</v>
      </c>
      <c r="I689" s="1"/>
      <c r="J689" s="1">
        <v>3.1818</v>
      </c>
      <c r="K689" s="1">
        <v>2.0909</v>
      </c>
      <c r="L689" s="1">
        <v>1.4545</v>
      </c>
      <c r="M689" s="1"/>
      <c r="N689" s="1"/>
      <c r="O689" s="1"/>
      <c r="P689" s="1">
        <v>72.5</v>
      </c>
      <c r="Q689" s="1"/>
      <c r="R689" s="1">
        <v>195.65</v>
      </c>
      <c r="S689" s="1"/>
      <c r="T689" s="1"/>
      <c r="U689" s="1">
        <f t="shared" si="19"/>
        <v>324.42269999999996</v>
      </c>
      <c r="V689" s="1">
        <f t="shared" si="20"/>
        <v>562.3863</v>
      </c>
      <c r="W689" s="1"/>
      <c r="X689" s="10" t="s">
        <v>22</v>
      </c>
      <c r="Y689" s="1"/>
    </row>
    <row r="690" spans="1:25" ht="12.75">
      <c r="A690" s="1" t="s">
        <v>23</v>
      </c>
      <c r="B690" s="1"/>
      <c r="C690" s="1">
        <v>1080</v>
      </c>
      <c r="D690" s="1">
        <v>886.809</v>
      </c>
      <c r="E690" s="1"/>
      <c r="F690" s="1"/>
      <c r="G690" s="1">
        <v>45</v>
      </c>
      <c r="H690" s="1">
        <v>4.5455</v>
      </c>
      <c r="I690" s="1"/>
      <c r="J690" s="1">
        <v>3.1818</v>
      </c>
      <c r="K690" s="1">
        <v>2.0909</v>
      </c>
      <c r="L690" s="1">
        <v>1.4545</v>
      </c>
      <c r="M690" s="1"/>
      <c r="N690" s="1"/>
      <c r="O690" s="1"/>
      <c r="P690" s="1">
        <v>72.5</v>
      </c>
      <c r="Q690" s="1"/>
      <c r="R690" s="1">
        <v>195.65</v>
      </c>
      <c r="S690" s="1"/>
      <c r="T690" s="1"/>
      <c r="U690" s="1">
        <f t="shared" si="19"/>
        <v>324.42269999999996</v>
      </c>
      <c r="V690" s="1">
        <f t="shared" si="20"/>
        <v>562.3863</v>
      </c>
      <c r="W690" s="1"/>
      <c r="X690" s="10" t="s">
        <v>23</v>
      </c>
      <c r="Y690" s="1"/>
    </row>
    <row r="691" spans="1:2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ht="12.75">
      <c r="A692" s="1" t="s">
        <v>50</v>
      </c>
      <c r="B692" s="1"/>
      <c r="C692" s="1">
        <f>+C668+C669+C670+C671+C672+C673+C674+C675+C676+C677+C678+C679+C680+C681+C682+C683+C684+C685+C686+C687+C688+C689+C690</f>
        <v>29080</v>
      </c>
      <c r="D692" s="1">
        <f>+D668+D669+D670+D671+D672+D673+D674+D675+D676+D677+D678+D679+D680+D681+D682+D683+D684+D685+D686+D687+D688+D689+D690</f>
        <v>17250.058999999997</v>
      </c>
      <c r="E692" s="1"/>
      <c r="F692" s="1"/>
      <c r="G692" s="1">
        <v>1035</v>
      </c>
      <c r="H692" s="1">
        <v>100</v>
      </c>
      <c r="I692" s="1"/>
      <c r="J692" s="1">
        <v>70</v>
      </c>
      <c r="K692" s="1">
        <v>46</v>
      </c>
      <c r="L692" s="1">
        <v>32</v>
      </c>
      <c r="M692" s="1"/>
      <c r="N692" s="1"/>
      <c r="O692" s="1"/>
      <c r="P692" s="1">
        <v>1595</v>
      </c>
      <c r="Q692" s="1"/>
      <c r="R692" s="1">
        <v>4500</v>
      </c>
      <c r="S692" s="1"/>
      <c r="T692" s="1"/>
      <c r="U692" s="1">
        <f>+U668+U669+U670+U671+U672+U673+U674+U675+U677+U676+U678+U679+U680+U681+U682+U683+U684+U685+U686+U687+U688+U689+U690</f>
        <v>7461.724301185772</v>
      </c>
      <c r="V692" s="1">
        <f>+V668+V669+V670+V671+V672+V673+V674+V675+V676+V677+V678+V679+V680+V681+V682+V683+V684+V685+V686+V687+V688+V689+V690</f>
        <v>9788.334698814231</v>
      </c>
      <c r="W692" s="1"/>
    </row>
    <row r="696" spans="14:21" ht="12.75">
      <c r="N696" s="13" t="s">
        <v>129</v>
      </c>
      <c r="O696" s="14"/>
      <c r="P696" s="14"/>
      <c r="Q696" s="14"/>
      <c r="R696" s="14"/>
      <c r="S696" s="14"/>
      <c r="T696" s="14"/>
      <c r="U696" s="15"/>
    </row>
    <row r="697" spans="14:21" ht="12.75">
      <c r="N697" s="16"/>
      <c r="O697" s="17"/>
      <c r="P697" s="17"/>
      <c r="Q697" s="17"/>
      <c r="R697" s="17"/>
      <c r="S697" s="17"/>
      <c r="T697" s="17"/>
      <c r="U697" s="18"/>
    </row>
    <row r="698" spans="14:21" ht="12.75">
      <c r="N698" s="16" t="s">
        <v>198</v>
      </c>
      <c r="O698" s="17"/>
      <c r="P698" s="17" t="s">
        <v>93</v>
      </c>
      <c r="Q698" s="17" t="s">
        <v>113</v>
      </c>
      <c r="R698" s="17" t="s">
        <v>145</v>
      </c>
      <c r="S698" s="17" t="s">
        <v>159</v>
      </c>
      <c r="T698" s="17"/>
      <c r="U698" s="18"/>
    </row>
    <row r="699" spans="14:21" ht="12.75">
      <c r="N699" s="16"/>
      <c r="O699" s="17"/>
      <c r="P699" s="17">
        <v>715.194</v>
      </c>
      <c r="Q699" s="17">
        <v>64.4</v>
      </c>
      <c r="R699" s="17">
        <v>324.425</v>
      </c>
      <c r="S699" s="17">
        <v>117.5</v>
      </c>
      <c r="T699" s="17">
        <f>SUM(P699:S699)</f>
        <v>1221.519</v>
      </c>
      <c r="U699" s="18"/>
    </row>
    <row r="700" spans="14:21" ht="12.75">
      <c r="N700" s="16"/>
      <c r="O700" s="17"/>
      <c r="P700" s="17"/>
      <c r="Q700" s="17"/>
      <c r="R700" s="17"/>
      <c r="S700" s="17"/>
      <c r="T700" s="17">
        <v>1666.49</v>
      </c>
      <c r="U700" s="18">
        <f>+T700-T699</f>
        <v>444.971</v>
      </c>
    </row>
    <row r="701" spans="14:21" ht="12.75">
      <c r="N701" s="16"/>
      <c r="O701" s="17"/>
      <c r="P701" s="17"/>
      <c r="Q701" s="17"/>
      <c r="R701" s="17"/>
      <c r="S701" s="17"/>
      <c r="T701" s="17"/>
      <c r="U701" s="18"/>
    </row>
    <row r="702" spans="14:21" ht="12.75">
      <c r="N702" s="16"/>
      <c r="O702" s="17"/>
      <c r="P702" s="17"/>
      <c r="Q702" s="17"/>
      <c r="R702" s="17"/>
      <c r="S702" s="17"/>
      <c r="T702" s="17"/>
      <c r="U702" s="18"/>
    </row>
    <row r="703" spans="14:21" ht="12.75">
      <c r="N703" s="16"/>
      <c r="O703" s="17"/>
      <c r="P703" s="17"/>
      <c r="Q703" s="17"/>
      <c r="R703" s="17">
        <v>886</v>
      </c>
      <c r="S703" s="17">
        <f>+R703-R699-S699</f>
        <v>444.07500000000005</v>
      </c>
      <c r="T703" s="17"/>
      <c r="U703" s="18"/>
    </row>
    <row r="704" spans="14:21" ht="12.75">
      <c r="N704" s="19"/>
      <c r="O704" s="20"/>
      <c r="P704" s="20"/>
      <c r="Q704" s="20"/>
      <c r="R704" s="20"/>
      <c r="S704" s="20"/>
      <c r="T704" s="20"/>
      <c r="U704" s="21"/>
    </row>
    <row r="706" ht="20.25">
      <c r="J706" s="8" t="s">
        <v>145</v>
      </c>
    </row>
    <row r="709" spans="1:24" ht="12.75">
      <c r="A709" s="1" t="s">
        <v>0</v>
      </c>
      <c r="B709" s="1"/>
      <c r="C709" s="1" t="s">
        <v>50</v>
      </c>
      <c r="D709" s="1" t="s">
        <v>52</v>
      </c>
      <c r="E709" s="1" t="s">
        <v>24</v>
      </c>
      <c r="F709" s="1" t="s">
        <v>26</v>
      </c>
      <c r="G709" s="1" t="s">
        <v>27</v>
      </c>
      <c r="H709" s="1" t="s">
        <v>29</v>
      </c>
      <c r="I709" s="1" t="s">
        <v>31</v>
      </c>
      <c r="J709" s="1" t="s">
        <v>33</v>
      </c>
      <c r="K709" s="1" t="s">
        <v>34</v>
      </c>
      <c r="L709" s="1" t="s">
        <v>36</v>
      </c>
      <c r="M709" s="1" t="s">
        <v>38</v>
      </c>
      <c r="N709" s="1"/>
      <c r="O709" s="1" t="s">
        <v>41</v>
      </c>
      <c r="P709" s="1" t="s">
        <v>43</v>
      </c>
      <c r="Q709" s="1" t="s">
        <v>44</v>
      </c>
      <c r="R709" s="1"/>
      <c r="S709" s="1" t="s">
        <v>47</v>
      </c>
      <c r="T709" s="1"/>
      <c r="U709" s="1" t="s">
        <v>58</v>
      </c>
      <c r="V709" s="1" t="s">
        <v>52</v>
      </c>
      <c r="W709" s="6" t="s">
        <v>94</v>
      </c>
      <c r="X709" s="1"/>
    </row>
    <row r="710" spans="1:24" ht="12.75">
      <c r="A710" s="1"/>
      <c r="B710" s="1"/>
      <c r="C710" s="1" t="s">
        <v>51</v>
      </c>
      <c r="D710" s="1" t="s">
        <v>114</v>
      </c>
      <c r="E710" s="1" t="s">
        <v>25</v>
      </c>
      <c r="F710" s="1"/>
      <c r="G710" s="1" t="s">
        <v>28</v>
      </c>
      <c r="H710" s="1" t="s">
        <v>30</v>
      </c>
      <c r="I710" s="1" t="s">
        <v>32</v>
      </c>
      <c r="J710" s="1"/>
      <c r="K710" s="1" t="s">
        <v>35</v>
      </c>
      <c r="L710" s="1" t="s">
        <v>37</v>
      </c>
      <c r="M710" s="1" t="s">
        <v>39</v>
      </c>
      <c r="N710" s="1" t="s">
        <v>40</v>
      </c>
      <c r="O710" s="1" t="s">
        <v>42</v>
      </c>
      <c r="P710" s="1"/>
      <c r="Q710" s="1" t="s">
        <v>45</v>
      </c>
      <c r="R710" s="1" t="s">
        <v>46</v>
      </c>
      <c r="S710" s="1" t="s">
        <v>48</v>
      </c>
      <c r="T710" s="1" t="s">
        <v>49</v>
      </c>
      <c r="U710" s="1" t="s">
        <v>60</v>
      </c>
      <c r="V710" s="1" t="s">
        <v>139</v>
      </c>
      <c r="W710" s="6" t="s">
        <v>95</v>
      </c>
      <c r="X710" s="1"/>
    </row>
    <row r="711" spans="1:25" ht="12.75">
      <c r="A711" s="1" t="s">
        <v>1</v>
      </c>
      <c r="B711" s="1"/>
      <c r="C711" s="1">
        <v>1100</v>
      </c>
      <c r="D711" s="1">
        <v>906.796</v>
      </c>
      <c r="E711" s="1"/>
      <c r="F711" s="1"/>
      <c r="G711" s="1">
        <v>45</v>
      </c>
      <c r="H711" s="1">
        <f>+H735/22</f>
        <v>4.545454545454546</v>
      </c>
      <c r="I711" s="1"/>
      <c r="J711" s="1"/>
      <c r="K711" s="1"/>
      <c r="L711" s="1"/>
      <c r="M711" s="1"/>
      <c r="N711" s="1"/>
      <c r="O711" s="1"/>
      <c r="P711" s="1">
        <f>+P735/22</f>
        <v>72.5</v>
      </c>
      <c r="Q711" s="1"/>
      <c r="R711" s="1">
        <f>+R735/23</f>
        <v>195.65217391304347</v>
      </c>
      <c r="S711" s="1"/>
      <c r="T711" s="1"/>
      <c r="U711" s="1">
        <f aca="true" t="shared" si="21" ref="U711:U733">+E711+F711+G711+H711+I711+J711+K711+L711+M711+N711+O711+P711+Q711+R711+S711+T711</f>
        <v>317.697628458498</v>
      </c>
      <c r="V711" s="1">
        <f aca="true" t="shared" si="22" ref="V711:V733">+D711-U711</f>
        <v>589.098371541502</v>
      </c>
      <c r="W711" s="1"/>
      <c r="X711" s="10" t="s">
        <v>1</v>
      </c>
      <c r="Y711" s="1"/>
    </row>
    <row r="712" spans="1:25" ht="12.75">
      <c r="A712" s="1" t="s">
        <v>2</v>
      </c>
      <c r="B712" s="1"/>
      <c r="C712" s="1">
        <v>1000</v>
      </c>
      <c r="D712" s="1">
        <v>506.808</v>
      </c>
      <c r="E712" s="1"/>
      <c r="F712" s="1"/>
      <c r="G712" s="1">
        <v>45</v>
      </c>
      <c r="H712" s="1">
        <v>4.5455</v>
      </c>
      <c r="I712" s="1"/>
      <c r="J712" s="1"/>
      <c r="K712" s="1"/>
      <c r="L712" s="1"/>
      <c r="M712" s="1"/>
      <c r="N712" s="1"/>
      <c r="O712" s="1"/>
      <c r="P712" s="1">
        <v>72.5</v>
      </c>
      <c r="Q712" s="1"/>
      <c r="R712" s="1">
        <v>195.65</v>
      </c>
      <c r="S712" s="1"/>
      <c r="T712" s="1"/>
      <c r="U712" s="1">
        <f t="shared" si="21"/>
        <v>317.69550000000004</v>
      </c>
      <c r="V712" s="1">
        <f t="shared" si="22"/>
        <v>189.11249999999995</v>
      </c>
      <c r="W712" s="1"/>
      <c r="X712" s="10" t="s">
        <v>2</v>
      </c>
      <c r="Y712" s="1"/>
    </row>
    <row r="713" spans="1:25" ht="12.75">
      <c r="A713" s="1" t="s">
        <v>3</v>
      </c>
      <c r="B713" s="1"/>
      <c r="C713" s="1">
        <v>1000</v>
      </c>
      <c r="D713" s="1">
        <v>256.809</v>
      </c>
      <c r="E713" s="1"/>
      <c r="F713" s="1"/>
      <c r="G713" s="1">
        <v>45</v>
      </c>
      <c r="H713" s="1">
        <v>4.5455</v>
      </c>
      <c r="I713" s="1"/>
      <c r="J713" s="1"/>
      <c r="K713" s="1"/>
      <c r="L713" s="1"/>
      <c r="M713" s="1"/>
      <c r="N713" s="1"/>
      <c r="O713" s="1"/>
      <c r="P713" s="1">
        <v>72.5</v>
      </c>
      <c r="Q713" s="1"/>
      <c r="R713" s="1">
        <v>195.65</v>
      </c>
      <c r="S713" s="1"/>
      <c r="T713" s="1"/>
      <c r="U713" s="1">
        <f t="shared" si="21"/>
        <v>317.69550000000004</v>
      </c>
      <c r="V713" s="1">
        <f t="shared" si="22"/>
        <v>-60.88650000000001</v>
      </c>
      <c r="W713" s="1"/>
      <c r="X713" s="10" t="s">
        <v>3</v>
      </c>
      <c r="Y713" s="1"/>
    </row>
    <row r="714" spans="1:25" ht="12.75">
      <c r="A714" s="1" t="s">
        <v>4</v>
      </c>
      <c r="B714" s="1"/>
      <c r="C714" s="1">
        <v>1000</v>
      </c>
      <c r="D714" s="1">
        <v>526.809</v>
      </c>
      <c r="E714" s="1"/>
      <c r="F714" s="1"/>
      <c r="G714" s="1">
        <v>45</v>
      </c>
      <c r="H714" s="1">
        <v>4.5455</v>
      </c>
      <c r="I714" s="1"/>
      <c r="J714" s="1"/>
      <c r="K714" s="1"/>
      <c r="L714" s="1"/>
      <c r="M714" s="1"/>
      <c r="N714" s="1"/>
      <c r="O714" s="1"/>
      <c r="P714" s="1">
        <v>72.5</v>
      </c>
      <c r="Q714" s="1"/>
      <c r="R714" s="1">
        <v>195.65</v>
      </c>
      <c r="S714" s="1"/>
      <c r="T714" s="1"/>
      <c r="U714" s="1">
        <f t="shared" si="21"/>
        <v>317.69550000000004</v>
      </c>
      <c r="V714" s="1">
        <f t="shared" si="22"/>
        <v>209.11349999999993</v>
      </c>
      <c r="W714" s="1"/>
      <c r="X714" s="10" t="s">
        <v>4</v>
      </c>
      <c r="Y714" s="1"/>
    </row>
    <row r="715" spans="1:25" ht="12.75">
      <c r="A715" s="1" t="s">
        <v>5</v>
      </c>
      <c r="B715" s="1"/>
      <c r="C715" s="1">
        <v>1800</v>
      </c>
      <c r="D715" s="1">
        <v>1018.37</v>
      </c>
      <c r="E715" s="1"/>
      <c r="F715" s="1"/>
      <c r="G715" s="1">
        <v>45</v>
      </c>
      <c r="H715" s="1">
        <v>4.5455</v>
      </c>
      <c r="I715" s="1"/>
      <c r="J715" s="1"/>
      <c r="K715" s="1"/>
      <c r="L715" s="1"/>
      <c r="M715" s="1"/>
      <c r="N715" s="1"/>
      <c r="O715" s="1"/>
      <c r="P715" s="1">
        <v>72.5</v>
      </c>
      <c r="Q715" s="1"/>
      <c r="R715" s="1">
        <v>195.65</v>
      </c>
      <c r="S715" s="1"/>
      <c r="T715" s="1"/>
      <c r="U715" s="1">
        <f t="shared" si="21"/>
        <v>317.69550000000004</v>
      </c>
      <c r="V715" s="1">
        <f t="shared" si="22"/>
        <v>700.6745</v>
      </c>
      <c r="W715" s="1"/>
      <c r="X715" s="10" t="s">
        <v>5</v>
      </c>
      <c r="Y715" s="1"/>
    </row>
    <row r="716" spans="1:25" ht="12.75">
      <c r="A716" s="1" t="s">
        <v>6</v>
      </c>
      <c r="B716" s="1"/>
      <c r="C716" s="1">
        <v>1500</v>
      </c>
      <c r="D716" s="1">
        <v>756.809</v>
      </c>
      <c r="E716" s="1"/>
      <c r="F716" s="1"/>
      <c r="G716" s="1">
        <v>45</v>
      </c>
      <c r="H716" s="1">
        <v>4.5455</v>
      </c>
      <c r="I716" s="1"/>
      <c r="J716" s="1"/>
      <c r="K716" s="1"/>
      <c r="L716" s="1"/>
      <c r="M716" s="1"/>
      <c r="N716" s="1"/>
      <c r="O716" s="1"/>
      <c r="P716" s="1">
        <v>72.5</v>
      </c>
      <c r="Q716" s="1"/>
      <c r="R716" s="1">
        <v>195.65</v>
      </c>
      <c r="S716" s="1"/>
      <c r="T716" s="1"/>
      <c r="U716" s="1">
        <f t="shared" si="21"/>
        <v>317.69550000000004</v>
      </c>
      <c r="V716" s="1">
        <f t="shared" si="22"/>
        <v>439.11349999999993</v>
      </c>
      <c r="W716" s="1"/>
      <c r="X716" s="10" t="s">
        <v>6</v>
      </c>
      <c r="Y716" s="1"/>
    </row>
    <row r="717" spans="1:25" ht="12.75">
      <c r="A717" s="1" t="s">
        <v>7</v>
      </c>
      <c r="B717" s="1"/>
      <c r="C717" s="1">
        <v>1200</v>
      </c>
      <c r="D717" s="1">
        <v>1058.98</v>
      </c>
      <c r="E717" s="1"/>
      <c r="F717" s="1"/>
      <c r="G717" s="1">
        <v>45</v>
      </c>
      <c r="H717" s="1">
        <v>4.5455</v>
      </c>
      <c r="I717" s="1"/>
      <c r="J717" s="1"/>
      <c r="K717" s="1"/>
      <c r="L717" s="1"/>
      <c r="M717" s="1"/>
      <c r="N717" s="1"/>
      <c r="O717" s="1"/>
      <c r="P717" s="1">
        <v>72.5</v>
      </c>
      <c r="Q717" s="1"/>
      <c r="R717" s="1">
        <v>195.65</v>
      </c>
      <c r="S717" s="1"/>
      <c r="T717" s="1"/>
      <c r="U717" s="1">
        <f t="shared" si="21"/>
        <v>317.69550000000004</v>
      </c>
      <c r="V717" s="1">
        <f t="shared" si="22"/>
        <v>741.2845</v>
      </c>
      <c r="W717" s="1"/>
      <c r="X717" s="10" t="s">
        <v>7</v>
      </c>
      <c r="Y717" s="1"/>
    </row>
    <row r="718" spans="1:25" ht="12.75">
      <c r="A718" s="1" t="s">
        <v>8</v>
      </c>
      <c r="B718" s="1"/>
      <c r="C718" s="1">
        <v>1780</v>
      </c>
      <c r="D718" s="1">
        <v>886.812</v>
      </c>
      <c r="E718" s="1"/>
      <c r="F718" s="1"/>
      <c r="G718" s="1">
        <v>45</v>
      </c>
      <c r="H718" s="1">
        <v>4.5455</v>
      </c>
      <c r="I718" s="1"/>
      <c r="J718" s="1"/>
      <c r="K718" s="1"/>
      <c r="L718" s="1"/>
      <c r="M718" s="1"/>
      <c r="N718" s="1"/>
      <c r="O718" s="1"/>
      <c r="P718" s="1">
        <v>72.5</v>
      </c>
      <c r="Q718" s="1"/>
      <c r="R718" s="1">
        <v>195.65</v>
      </c>
      <c r="S718" s="1"/>
      <c r="T718" s="1"/>
      <c r="U718" s="1">
        <f t="shared" si="21"/>
        <v>317.69550000000004</v>
      </c>
      <c r="V718" s="1">
        <f t="shared" si="22"/>
        <v>569.1165</v>
      </c>
      <c r="W718" s="1"/>
      <c r="X718" s="10" t="s">
        <v>8</v>
      </c>
      <c r="Y718" s="1"/>
    </row>
    <row r="719" spans="1:25" ht="12.75">
      <c r="A719" s="1" t="s">
        <v>9</v>
      </c>
      <c r="B719" s="1"/>
      <c r="C719" s="1">
        <v>1600</v>
      </c>
      <c r="D719" s="1">
        <v>456.8</v>
      </c>
      <c r="E719" s="1"/>
      <c r="F719" s="1"/>
      <c r="G719" s="1">
        <v>45</v>
      </c>
      <c r="H719" s="1">
        <v>4.5455</v>
      </c>
      <c r="I719" s="1"/>
      <c r="J719" s="1"/>
      <c r="K719" s="1"/>
      <c r="L719" s="1"/>
      <c r="M719" s="1"/>
      <c r="N719" s="1"/>
      <c r="O719" s="1"/>
      <c r="P719" s="1">
        <v>72.5</v>
      </c>
      <c r="Q719" s="1"/>
      <c r="R719" s="1">
        <v>195.65</v>
      </c>
      <c r="S719" s="1"/>
      <c r="T719" s="1"/>
      <c r="U719" s="1">
        <f t="shared" si="21"/>
        <v>317.69550000000004</v>
      </c>
      <c r="V719" s="1">
        <f t="shared" si="22"/>
        <v>139.10449999999997</v>
      </c>
      <c r="W719" s="1"/>
      <c r="X719" s="10" t="s">
        <v>9</v>
      </c>
      <c r="Y719" s="1"/>
    </row>
    <row r="720" spans="1:25" ht="12.75">
      <c r="A720" s="1" t="s">
        <v>10</v>
      </c>
      <c r="B720" s="1"/>
      <c r="C720" s="1">
        <v>1000</v>
      </c>
      <c r="D720" s="1">
        <v>256.808</v>
      </c>
      <c r="E720" s="1"/>
      <c r="F720" s="1"/>
      <c r="G720" s="1">
        <v>45</v>
      </c>
      <c r="H720" s="1">
        <v>4.5455</v>
      </c>
      <c r="I720" s="1"/>
      <c r="J720" s="1"/>
      <c r="K720" s="1"/>
      <c r="L720" s="1"/>
      <c r="M720" s="1"/>
      <c r="N720" s="1"/>
      <c r="O720" s="1"/>
      <c r="P720" s="1">
        <v>72.5</v>
      </c>
      <c r="Q720" s="1"/>
      <c r="R720" s="1">
        <v>195.65</v>
      </c>
      <c r="S720" s="1"/>
      <c r="T720" s="1"/>
      <c r="U720" s="1">
        <f t="shared" si="21"/>
        <v>317.69550000000004</v>
      </c>
      <c r="V720" s="1">
        <f t="shared" si="22"/>
        <v>-60.887500000000045</v>
      </c>
      <c r="W720" s="1"/>
      <c r="X720" s="10" t="s">
        <v>10</v>
      </c>
      <c r="Y720" s="1"/>
    </row>
    <row r="721" spans="1:25" ht="12.75">
      <c r="A721" s="1" t="s">
        <v>11</v>
      </c>
      <c r="B721" s="1"/>
      <c r="C721" s="1">
        <v>1080</v>
      </c>
      <c r="D721" s="1">
        <v>886.809</v>
      </c>
      <c r="E721" s="1"/>
      <c r="F721" s="1"/>
      <c r="G721" s="1">
        <v>45</v>
      </c>
      <c r="H721" s="1">
        <v>4.5455</v>
      </c>
      <c r="I721" s="1"/>
      <c r="J721" s="1"/>
      <c r="K721" s="1"/>
      <c r="L721" s="1"/>
      <c r="M721" s="1"/>
      <c r="N721" s="1"/>
      <c r="O721" s="1"/>
      <c r="P721" s="1">
        <v>72.5</v>
      </c>
      <c r="Q721" s="1"/>
      <c r="R721" s="1">
        <v>195.65</v>
      </c>
      <c r="S721" s="1"/>
      <c r="T721" s="1"/>
      <c r="U721" s="1">
        <f t="shared" si="21"/>
        <v>317.69550000000004</v>
      </c>
      <c r="V721" s="1">
        <f t="shared" si="22"/>
        <v>569.1134999999999</v>
      </c>
      <c r="W721" s="1"/>
      <c r="X721" s="10" t="s">
        <v>11</v>
      </c>
      <c r="Y721" s="1"/>
    </row>
    <row r="722" spans="1:25" ht="12.75">
      <c r="A722" s="1" t="s">
        <v>12</v>
      </c>
      <c r="B722" s="1"/>
      <c r="C722" s="1">
        <v>1080</v>
      </c>
      <c r="D722" s="1">
        <v>886.809</v>
      </c>
      <c r="E722" s="1"/>
      <c r="F722" s="1"/>
      <c r="G722" s="1">
        <v>45</v>
      </c>
      <c r="H722" s="1">
        <v>4.5455</v>
      </c>
      <c r="I722" s="1"/>
      <c r="J722" s="1"/>
      <c r="K722" s="1"/>
      <c r="L722" s="1"/>
      <c r="M722" s="1"/>
      <c r="N722" s="1"/>
      <c r="O722" s="1"/>
      <c r="P722" s="1">
        <v>72.5</v>
      </c>
      <c r="Q722" s="1"/>
      <c r="R722" s="1">
        <v>195.65</v>
      </c>
      <c r="S722" s="1"/>
      <c r="T722" s="1"/>
      <c r="U722" s="1">
        <f t="shared" si="21"/>
        <v>317.69550000000004</v>
      </c>
      <c r="V722" s="1">
        <f t="shared" si="22"/>
        <v>569.1134999999999</v>
      </c>
      <c r="W722" s="1"/>
      <c r="X722" s="10" t="s">
        <v>12</v>
      </c>
      <c r="Y722" s="1"/>
    </row>
    <row r="723" spans="1:25" ht="12.75">
      <c r="A723" s="1" t="s">
        <v>18</v>
      </c>
      <c r="B723" s="1"/>
      <c r="C723" s="1">
        <v>100</v>
      </c>
      <c r="D723" s="1">
        <v>906.812</v>
      </c>
      <c r="E723" s="1"/>
      <c r="F723" s="1"/>
      <c r="G723" s="1">
        <v>45</v>
      </c>
      <c r="H723" s="1">
        <v>4.5455</v>
      </c>
      <c r="I723" s="1"/>
      <c r="J723" s="1"/>
      <c r="K723" s="1"/>
      <c r="L723" s="1"/>
      <c r="M723" s="1"/>
      <c r="N723" s="1"/>
      <c r="O723" s="1"/>
      <c r="P723" s="1">
        <v>72.5</v>
      </c>
      <c r="Q723" s="1"/>
      <c r="R723" s="1">
        <v>195.65</v>
      </c>
      <c r="S723" s="1"/>
      <c r="T723" s="1"/>
      <c r="U723" s="1">
        <f t="shared" si="21"/>
        <v>317.69550000000004</v>
      </c>
      <c r="V723" s="1">
        <f t="shared" si="22"/>
        <v>589.1165</v>
      </c>
      <c r="W723" s="1"/>
      <c r="X723" s="10" t="s">
        <v>18</v>
      </c>
      <c r="Y723" s="1"/>
    </row>
    <row r="724" spans="1:25" ht="12.75">
      <c r="A724" s="1" t="s">
        <v>13</v>
      </c>
      <c r="B724" s="1"/>
      <c r="C724" s="1">
        <v>1000</v>
      </c>
      <c r="D724" s="1">
        <v>234.822</v>
      </c>
      <c r="E724" s="1"/>
      <c r="F724" s="1"/>
      <c r="G724" s="1">
        <v>45</v>
      </c>
      <c r="H724" s="1">
        <v>4.5455</v>
      </c>
      <c r="I724" s="1"/>
      <c r="J724" s="1"/>
      <c r="K724" s="1"/>
      <c r="L724" s="1"/>
      <c r="M724" s="1"/>
      <c r="N724" s="1"/>
      <c r="O724" s="1"/>
      <c r="P724" s="1">
        <v>72.5</v>
      </c>
      <c r="Q724" s="1"/>
      <c r="R724" s="1">
        <v>195.65</v>
      </c>
      <c r="S724" s="1"/>
      <c r="T724" s="1"/>
      <c r="U724" s="1">
        <f t="shared" si="21"/>
        <v>317.69550000000004</v>
      </c>
      <c r="V724" s="1">
        <f t="shared" si="22"/>
        <v>-82.87350000000004</v>
      </c>
      <c r="W724" s="1"/>
      <c r="X724" s="10" t="s">
        <v>13</v>
      </c>
      <c r="Y724" s="1"/>
    </row>
    <row r="725" spans="1:25" ht="12.75">
      <c r="A725" s="1" t="s">
        <v>14</v>
      </c>
      <c r="B725" s="1"/>
      <c r="C725" s="1">
        <v>1200</v>
      </c>
      <c r="D725" s="1">
        <v>-36.478</v>
      </c>
      <c r="E725" s="1"/>
      <c r="F725" s="1"/>
      <c r="G725" s="1">
        <v>45</v>
      </c>
      <c r="H725" s="1">
        <v>4.5455</v>
      </c>
      <c r="I725" s="1"/>
      <c r="J725" s="1"/>
      <c r="K725" s="1"/>
      <c r="L725" s="1"/>
      <c r="M725" s="1"/>
      <c r="N725" s="1"/>
      <c r="O725" s="1"/>
      <c r="P725" s="1">
        <v>72.5</v>
      </c>
      <c r="Q725" s="1"/>
      <c r="R725" s="1">
        <v>195.65</v>
      </c>
      <c r="S725" s="1"/>
      <c r="T725" s="1"/>
      <c r="U725" s="1">
        <f t="shared" si="21"/>
        <v>317.69550000000004</v>
      </c>
      <c r="V725" s="1">
        <f t="shared" si="22"/>
        <v>-354.17350000000005</v>
      </c>
      <c r="W725" s="1"/>
      <c r="X725" s="10" t="s">
        <v>14</v>
      </c>
      <c r="Y725" s="1"/>
    </row>
    <row r="726" spans="1:25" ht="12.75">
      <c r="A726" s="1" t="s">
        <v>15</v>
      </c>
      <c r="B726" s="1"/>
      <c r="C726" s="1">
        <v>1100</v>
      </c>
      <c r="D726" s="1">
        <v>906.809</v>
      </c>
      <c r="E726" s="1"/>
      <c r="F726" s="1"/>
      <c r="G726" s="1">
        <v>45</v>
      </c>
      <c r="H726" s="1">
        <v>4.5455</v>
      </c>
      <c r="I726" s="1"/>
      <c r="J726" s="1"/>
      <c r="K726" s="1"/>
      <c r="L726" s="1"/>
      <c r="M726" s="1"/>
      <c r="N726" s="1"/>
      <c r="O726" s="1"/>
      <c r="P726" s="1">
        <v>72.5</v>
      </c>
      <c r="Q726" s="1"/>
      <c r="R726" s="1">
        <v>195.65</v>
      </c>
      <c r="S726" s="1"/>
      <c r="T726" s="1"/>
      <c r="U726" s="1">
        <f t="shared" si="21"/>
        <v>317.69550000000004</v>
      </c>
      <c r="V726" s="1">
        <f t="shared" si="22"/>
        <v>589.1134999999999</v>
      </c>
      <c r="W726" s="1"/>
      <c r="X726" s="10" t="s">
        <v>15</v>
      </c>
      <c r="Y726" s="1"/>
    </row>
    <row r="727" spans="1:25" ht="12.75">
      <c r="A727" s="1" t="s">
        <v>16</v>
      </c>
      <c r="B727" s="1"/>
      <c r="C727" s="1">
        <v>1250</v>
      </c>
      <c r="D727" s="1">
        <v>1056.81</v>
      </c>
      <c r="E727" s="1"/>
      <c r="F727" s="1"/>
      <c r="G727" s="1">
        <v>45</v>
      </c>
      <c r="H727" s="1">
        <v>4.5455</v>
      </c>
      <c r="I727" s="1"/>
      <c r="J727" s="1"/>
      <c r="K727" s="1"/>
      <c r="L727" s="1"/>
      <c r="M727" s="1"/>
      <c r="N727" s="1"/>
      <c r="O727" s="1"/>
      <c r="P727" s="1">
        <v>72.5</v>
      </c>
      <c r="Q727" s="1"/>
      <c r="R727" s="1">
        <v>195.65</v>
      </c>
      <c r="S727" s="1"/>
      <c r="T727" s="1"/>
      <c r="U727" s="1">
        <f t="shared" si="21"/>
        <v>317.69550000000004</v>
      </c>
      <c r="V727" s="1">
        <f t="shared" si="22"/>
        <v>739.1144999999999</v>
      </c>
      <c r="W727" s="1"/>
      <c r="X727" s="10" t="s">
        <v>16</v>
      </c>
      <c r="Y727" s="1"/>
    </row>
    <row r="728" spans="1:25" ht="12.75">
      <c r="A728" s="1" t="s">
        <v>17</v>
      </c>
      <c r="B728" s="1"/>
      <c r="C728" s="1">
        <v>1400</v>
      </c>
      <c r="D728" s="1">
        <v>956.809</v>
      </c>
      <c r="E728" s="1"/>
      <c r="F728" s="1"/>
      <c r="G728" s="1">
        <v>45</v>
      </c>
      <c r="H728" s="1">
        <v>4.5455</v>
      </c>
      <c r="I728" s="1"/>
      <c r="J728" s="1"/>
      <c r="K728" s="1"/>
      <c r="L728" s="1"/>
      <c r="M728" s="1"/>
      <c r="N728" s="1"/>
      <c r="O728" s="1"/>
      <c r="P728" s="1">
        <v>72.5</v>
      </c>
      <c r="Q728" s="1"/>
      <c r="R728" s="1">
        <v>195.65</v>
      </c>
      <c r="S728" s="1"/>
      <c r="T728" s="1"/>
      <c r="U728" s="1">
        <f t="shared" si="21"/>
        <v>317.69550000000004</v>
      </c>
      <c r="V728" s="1">
        <f t="shared" si="22"/>
        <v>639.1134999999999</v>
      </c>
      <c r="W728" s="1"/>
      <c r="X728" s="10" t="s">
        <v>17</v>
      </c>
      <c r="Y728" s="1"/>
    </row>
    <row r="729" spans="1:25" ht="12.75">
      <c r="A729" s="1" t="s">
        <v>19</v>
      </c>
      <c r="B729" s="1"/>
      <c r="C729" s="1">
        <v>1080</v>
      </c>
      <c r="D729" s="1">
        <v>886.809</v>
      </c>
      <c r="E729" s="1"/>
      <c r="F729" s="1"/>
      <c r="G729" s="1">
        <v>45</v>
      </c>
      <c r="H729" s="1">
        <v>4.5455</v>
      </c>
      <c r="I729" s="1"/>
      <c r="J729" s="1"/>
      <c r="K729" s="1"/>
      <c r="L729" s="1"/>
      <c r="M729" s="1"/>
      <c r="N729" s="1"/>
      <c r="O729" s="1"/>
      <c r="P729" s="1">
        <v>72.5</v>
      </c>
      <c r="Q729" s="1"/>
      <c r="R729" s="1">
        <v>195.65</v>
      </c>
      <c r="S729" s="1"/>
      <c r="T729" s="1"/>
      <c r="U729" s="1">
        <f t="shared" si="21"/>
        <v>317.69550000000004</v>
      </c>
      <c r="V729" s="1">
        <f t="shared" si="22"/>
        <v>569.1134999999999</v>
      </c>
      <c r="W729" s="1"/>
      <c r="X729" s="10" t="s">
        <v>19</v>
      </c>
      <c r="Y729" s="1"/>
    </row>
    <row r="730" spans="1:25" ht="12.75">
      <c r="A730" s="1" t="s">
        <v>20</v>
      </c>
      <c r="B730" s="1"/>
      <c r="C730" s="1">
        <v>2700</v>
      </c>
      <c r="D730" s="1">
        <v>956.809</v>
      </c>
      <c r="E730" s="1"/>
      <c r="F730" s="1"/>
      <c r="G730" s="1">
        <v>45</v>
      </c>
      <c r="H730" s="1">
        <v>4.5455</v>
      </c>
      <c r="I730" s="1"/>
      <c r="J730" s="1"/>
      <c r="K730" s="1"/>
      <c r="L730" s="1"/>
      <c r="M730" s="1"/>
      <c r="N730" s="1"/>
      <c r="O730" s="1"/>
      <c r="P730" s="1">
        <v>72.5</v>
      </c>
      <c r="Q730" s="1"/>
      <c r="R730" s="1">
        <v>195.65</v>
      </c>
      <c r="S730" s="1"/>
      <c r="T730" s="1"/>
      <c r="U730" s="1">
        <f t="shared" si="21"/>
        <v>317.69550000000004</v>
      </c>
      <c r="V730" s="1">
        <f t="shared" si="22"/>
        <v>639.1134999999999</v>
      </c>
      <c r="W730" s="1"/>
      <c r="X730" s="10" t="s">
        <v>20</v>
      </c>
      <c r="Y730" s="1"/>
    </row>
    <row r="731" spans="1:25" ht="12.75">
      <c r="A731" s="1" t="s">
        <v>21</v>
      </c>
      <c r="B731" s="1"/>
      <c r="C731" s="1">
        <v>1500</v>
      </c>
      <c r="D731" s="1">
        <v>1201.82</v>
      </c>
      <c r="E731" s="1"/>
      <c r="F731" s="1"/>
      <c r="G731" s="1">
        <v>45</v>
      </c>
      <c r="H731" s="1">
        <v>4.5455</v>
      </c>
      <c r="I731" s="1"/>
      <c r="J731" s="1"/>
      <c r="K731" s="1"/>
      <c r="L731" s="1"/>
      <c r="M731" s="1"/>
      <c r="N731" s="1"/>
      <c r="O731" s="1"/>
      <c r="P731" s="1">
        <v>72.5</v>
      </c>
      <c r="Q731" s="1"/>
      <c r="R731" s="1">
        <v>195.65</v>
      </c>
      <c r="S731" s="1"/>
      <c r="T731" s="1"/>
      <c r="U731" s="1">
        <f t="shared" si="21"/>
        <v>317.69550000000004</v>
      </c>
      <c r="V731" s="1">
        <f t="shared" si="22"/>
        <v>884.1244999999999</v>
      </c>
      <c r="W731" s="1"/>
      <c r="X731" s="10" t="s">
        <v>21</v>
      </c>
      <c r="Y731" s="1"/>
    </row>
    <row r="732" spans="1:25" ht="12.75">
      <c r="A732" s="1" t="s">
        <v>22</v>
      </c>
      <c r="B732" s="1"/>
      <c r="C732" s="1">
        <v>1530</v>
      </c>
      <c r="D732" s="1">
        <v>886.809</v>
      </c>
      <c r="E732" s="1"/>
      <c r="F732" s="1"/>
      <c r="G732" s="1">
        <v>45</v>
      </c>
      <c r="H732" s="1">
        <v>4.5455</v>
      </c>
      <c r="I732" s="1"/>
      <c r="J732" s="1"/>
      <c r="K732" s="1"/>
      <c r="L732" s="1"/>
      <c r="M732" s="1"/>
      <c r="N732" s="1"/>
      <c r="O732" s="1"/>
      <c r="P732" s="1">
        <v>72.5</v>
      </c>
      <c r="Q732" s="1"/>
      <c r="R732" s="1">
        <v>195.65</v>
      </c>
      <c r="S732" s="1"/>
      <c r="T732" s="1"/>
      <c r="U732" s="1">
        <f t="shared" si="21"/>
        <v>317.69550000000004</v>
      </c>
      <c r="V732" s="1">
        <f t="shared" si="22"/>
        <v>569.1134999999999</v>
      </c>
      <c r="W732" s="1"/>
      <c r="X732" s="10" t="s">
        <v>22</v>
      </c>
      <c r="Y732" s="1"/>
    </row>
    <row r="733" spans="1:25" ht="12.75">
      <c r="A733" s="1" t="s">
        <v>23</v>
      </c>
      <c r="B733" s="1"/>
      <c r="C733" s="1">
        <v>1080</v>
      </c>
      <c r="D733" s="1">
        <v>886.809</v>
      </c>
      <c r="E733" s="1"/>
      <c r="F733" s="1"/>
      <c r="G733" s="1">
        <v>45</v>
      </c>
      <c r="H733" s="1">
        <v>4.5455</v>
      </c>
      <c r="I733" s="1"/>
      <c r="J733" s="1"/>
      <c r="K733" s="1"/>
      <c r="L733" s="1"/>
      <c r="M733" s="1"/>
      <c r="N733" s="1"/>
      <c r="O733" s="1"/>
      <c r="P733" s="1">
        <v>72.5</v>
      </c>
      <c r="Q733" s="1"/>
      <c r="R733" s="1">
        <v>195.65</v>
      </c>
      <c r="S733" s="1"/>
      <c r="T733" s="1"/>
      <c r="U733" s="1">
        <f t="shared" si="21"/>
        <v>317.69550000000004</v>
      </c>
      <c r="V733" s="1">
        <f t="shared" si="22"/>
        <v>569.1134999999999</v>
      </c>
      <c r="W733" s="1"/>
      <c r="X733" s="10" t="s">
        <v>23</v>
      </c>
      <c r="Y733" s="1"/>
    </row>
    <row r="734" spans="1:2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ht="12.75">
      <c r="A735" s="1" t="s">
        <v>50</v>
      </c>
      <c r="B735" s="1"/>
      <c r="C735" s="1">
        <f>+C711+C712+C713+C714+C715+C716+C717+C718+C719+C720+C721+C722+C723+C724+C725+C726+C727+C728+C729+C730+C731+C732+C733</f>
        <v>29080</v>
      </c>
      <c r="D735" s="1">
        <f>+D711+D712+D713+D714+D715+D716+D717+D718+D719+D720+D721+D722+D723+D724+D725+D726+D727+D728+D729+D730+D731+D732+D733</f>
        <v>17250.058999999997</v>
      </c>
      <c r="E735" s="1"/>
      <c r="F735" s="1"/>
      <c r="G735" s="1">
        <v>1035</v>
      </c>
      <c r="H735" s="1">
        <v>100</v>
      </c>
      <c r="I735" s="1"/>
      <c r="J735" s="1"/>
      <c r="K735" s="1"/>
      <c r="L735" s="1"/>
      <c r="M735" s="1"/>
      <c r="N735" s="1"/>
      <c r="O735" s="1"/>
      <c r="P735" s="1">
        <v>1595</v>
      </c>
      <c r="Q735" s="1"/>
      <c r="R735" s="1">
        <v>4500</v>
      </c>
      <c r="S735" s="1"/>
      <c r="T735" s="1"/>
      <c r="U735" s="1">
        <f>+U711+U712+U713+U714+U715+U716+U717+U718+U720+U719+U721+U722+U723+U724+U725+U726+U727+U728+U729+U730+U731+U732+U733</f>
        <v>7306.998628458496</v>
      </c>
      <c r="V735" s="1">
        <f>+V711+V712+V713+V714+V715+V716+V717+V718+V719+V720+V721+V722+V723+V724+V725+V726+V727+V728+V729+V730+V731+V732+V733</f>
        <v>9943.060371541498</v>
      </c>
      <c r="W735" s="1"/>
    </row>
    <row r="738" ht="23.25">
      <c r="K738" s="5" t="s">
        <v>159</v>
      </c>
    </row>
    <row r="741" spans="1:24" ht="12.75">
      <c r="A741" s="1" t="s">
        <v>0</v>
      </c>
      <c r="B741" s="1"/>
      <c r="C741" s="1" t="s">
        <v>50</v>
      </c>
      <c r="D741" s="1" t="s">
        <v>52</v>
      </c>
      <c r="E741" s="1" t="s">
        <v>24</v>
      </c>
      <c r="F741" s="1" t="s">
        <v>26</v>
      </c>
      <c r="G741" s="1" t="s">
        <v>27</v>
      </c>
      <c r="H741" s="1" t="s">
        <v>29</v>
      </c>
      <c r="I741" s="1" t="s">
        <v>31</v>
      </c>
      <c r="J741" s="1" t="s">
        <v>33</v>
      </c>
      <c r="K741" s="1" t="s">
        <v>34</v>
      </c>
      <c r="L741" s="1" t="s">
        <v>36</v>
      </c>
      <c r="M741" s="1" t="s">
        <v>38</v>
      </c>
      <c r="N741" s="1"/>
      <c r="O741" s="1" t="s">
        <v>41</v>
      </c>
      <c r="P741" s="1" t="s">
        <v>43</v>
      </c>
      <c r="Q741" s="1" t="s">
        <v>44</v>
      </c>
      <c r="R741" s="1"/>
      <c r="S741" s="1" t="s">
        <v>47</v>
      </c>
      <c r="T741" s="1"/>
      <c r="U741" s="1" t="s">
        <v>58</v>
      </c>
      <c r="V741" s="1" t="s">
        <v>52</v>
      </c>
      <c r="W741" s="6" t="s">
        <v>94</v>
      </c>
      <c r="X741" s="1"/>
    </row>
    <row r="742" spans="1:24" ht="12.75">
      <c r="A742" s="1"/>
      <c r="B742" s="1"/>
      <c r="C742" s="1" t="s">
        <v>51</v>
      </c>
      <c r="D742" s="1" t="s">
        <v>139</v>
      </c>
      <c r="E742" s="1" t="s">
        <v>25</v>
      </c>
      <c r="F742" s="1"/>
      <c r="G742" s="1" t="s">
        <v>28</v>
      </c>
      <c r="H742" s="1" t="s">
        <v>30</v>
      </c>
      <c r="I742" s="1" t="s">
        <v>32</v>
      </c>
      <c r="J742" s="1"/>
      <c r="K742" s="1" t="s">
        <v>35</v>
      </c>
      <c r="L742" s="1" t="s">
        <v>37</v>
      </c>
      <c r="M742" s="1" t="s">
        <v>39</v>
      </c>
      <c r="N742" s="1" t="s">
        <v>40</v>
      </c>
      <c r="O742" s="1" t="s">
        <v>42</v>
      </c>
      <c r="P742" s="1"/>
      <c r="Q742" s="1" t="s">
        <v>45</v>
      </c>
      <c r="R742" s="1" t="s">
        <v>46</v>
      </c>
      <c r="S742" s="1" t="s">
        <v>48</v>
      </c>
      <c r="T742" s="1" t="s">
        <v>49</v>
      </c>
      <c r="U742" s="1" t="s">
        <v>60</v>
      </c>
      <c r="V742" s="1"/>
      <c r="W742" s="6" t="s">
        <v>95</v>
      </c>
      <c r="X742" s="1"/>
    </row>
    <row r="743" spans="1:26" ht="12.75">
      <c r="A743" s="1" t="s">
        <v>1</v>
      </c>
      <c r="B743" s="1"/>
      <c r="C743" s="1">
        <v>1100</v>
      </c>
      <c r="D743" s="1">
        <v>582.31</v>
      </c>
      <c r="E743" s="1"/>
      <c r="F743" s="1"/>
      <c r="G743" s="1">
        <v>45</v>
      </c>
      <c r="H743" s="1">
        <f>+H766/22</f>
        <v>9.090909090909092</v>
      </c>
      <c r="I743" s="1">
        <f>+I766/22</f>
        <v>2.727272727272727</v>
      </c>
      <c r="J743" s="1">
        <f>+J766/22</f>
        <v>3.1818181818181817</v>
      </c>
      <c r="K743" s="1"/>
      <c r="L743" s="1">
        <f>+L766/22</f>
        <v>0.6818181818181818</v>
      </c>
      <c r="M743" s="1"/>
      <c r="N743" s="1">
        <f>+N766/22</f>
        <v>47.72727272727273</v>
      </c>
      <c r="O743" s="1"/>
      <c r="P743" s="1">
        <f>+P766/22</f>
        <v>9.090909090909092</v>
      </c>
      <c r="Q743" s="1"/>
      <c r="R743" s="1"/>
      <c r="S743" s="1"/>
      <c r="T743" s="1"/>
      <c r="U743" s="1">
        <f>+G743+H743+I743+J743+K743+L743+M743+N743+O743+P743+Q743+R743+S743+T743</f>
        <v>117.5</v>
      </c>
      <c r="V743" s="1">
        <f aca="true" t="shared" si="23" ref="V743:V765">+D743-U743</f>
        <v>464.80999999999995</v>
      </c>
      <c r="W743" s="1"/>
      <c r="X743" s="10" t="s">
        <v>1</v>
      </c>
      <c r="Y743" s="1"/>
      <c r="Z743">
        <f>+V743-58.278</f>
        <v>406.5319999999999</v>
      </c>
    </row>
    <row r="744" spans="1:26" ht="12.75">
      <c r="A744" s="1" t="s">
        <v>2</v>
      </c>
      <c r="B744" s="1"/>
      <c r="C744" s="1">
        <v>1000</v>
      </c>
      <c r="D744" s="1">
        <v>182.385</v>
      </c>
      <c r="E744" s="1"/>
      <c r="F744" s="1"/>
      <c r="G744" s="1">
        <v>45</v>
      </c>
      <c r="H744" s="1">
        <v>9.0909</v>
      </c>
      <c r="I744" s="1">
        <v>2.7273</v>
      </c>
      <c r="J744" s="1">
        <v>3.1818</v>
      </c>
      <c r="K744" s="1"/>
      <c r="L744" s="1">
        <v>0.6818</v>
      </c>
      <c r="M744" s="1"/>
      <c r="N744" s="1">
        <v>47.7273</v>
      </c>
      <c r="O744" s="1"/>
      <c r="P744" s="1">
        <v>9.0909</v>
      </c>
      <c r="Q744" s="1"/>
      <c r="R744" s="1"/>
      <c r="S744" s="1"/>
      <c r="T744" s="1"/>
      <c r="U744" s="1">
        <f>+I744+G744+H744+J744+K744+L744+M744+N744+O744+P744+Q744+R744+S744+T744</f>
        <v>117.5</v>
      </c>
      <c r="V744" s="1">
        <f t="shared" si="23"/>
        <v>64.88499999999999</v>
      </c>
      <c r="W744" s="1"/>
      <c r="X744" s="10" t="s">
        <v>2</v>
      </c>
      <c r="Y744" s="1"/>
      <c r="Z744">
        <f>+V744-58.278</f>
        <v>6.606999999999992</v>
      </c>
    </row>
    <row r="745" spans="1:25" ht="12.75">
      <c r="A745" s="1" t="s">
        <v>3</v>
      </c>
      <c r="B745" s="1"/>
      <c r="C745" s="1">
        <v>1000</v>
      </c>
      <c r="D745" s="1">
        <v>-67.614</v>
      </c>
      <c r="E745" s="1"/>
      <c r="F745" s="1"/>
      <c r="G745" s="1">
        <v>45</v>
      </c>
      <c r="H745" s="1">
        <v>9.0909</v>
      </c>
      <c r="I745" s="1">
        <v>2.7273</v>
      </c>
      <c r="J745" s="1">
        <v>3.1818</v>
      </c>
      <c r="K745" s="1"/>
      <c r="L745" s="1">
        <v>0.6818</v>
      </c>
      <c r="M745" s="1"/>
      <c r="N745" s="1">
        <v>47.7273</v>
      </c>
      <c r="O745" s="1"/>
      <c r="P745" s="1">
        <v>9.0909</v>
      </c>
      <c r="Q745" s="1"/>
      <c r="R745" s="1"/>
      <c r="S745" s="1"/>
      <c r="T745" s="1"/>
      <c r="U745" s="1">
        <f aca="true" t="shared" si="24" ref="U745:U766">+G745+H745+I745+J745+K745+L745+M745+N745+O745+P745+Q745+R745+S745+T745</f>
        <v>117.5</v>
      </c>
      <c r="V745" s="1">
        <f t="shared" si="23"/>
        <v>-185.114</v>
      </c>
      <c r="W745" s="1"/>
      <c r="X745" s="10" t="s">
        <v>3</v>
      </c>
      <c r="Y745" s="1"/>
    </row>
    <row r="746" spans="1:26" ht="12.75">
      <c r="A746" s="1" t="s">
        <v>4</v>
      </c>
      <c r="B746" s="1"/>
      <c r="C746" s="1">
        <v>1000</v>
      </c>
      <c r="D746" s="1">
        <v>202.386</v>
      </c>
      <c r="E746" s="1"/>
      <c r="F746" s="1"/>
      <c r="G746" s="1">
        <v>45</v>
      </c>
      <c r="H746" s="1">
        <v>9.0909</v>
      </c>
      <c r="I746" s="1">
        <v>2.7273</v>
      </c>
      <c r="J746" s="1">
        <v>3.1818</v>
      </c>
      <c r="K746" s="1"/>
      <c r="L746" s="1">
        <v>0.6818</v>
      </c>
      <c r="M746" s="1"/>
      <c r="N746" s="1">
        <v>47.7273</v>
      </c>
      <c r="O746" s="1"/>
      <c r="P746" s="1">
        <v>9.0909</v>
      </c>
      <c r="Q746" s="1"/>
      <c r="R746" s="1"/>
      <c r="S746" s="1"/>
      <c r="T746" s="1"/>
      <c r="U746" s="1">
        <f t="shared" si="24"/>
        <v>117.5</v>
      </c>
      <c r="V746" s="1">
        <f t="shared" si="23"/>
        <v>84.886</v>
      </c>
      <c r="W746" s="1"/>
      <c r="X746" s="10" t="s">
        <v>4</v>
      </c>
      <c r="Y746" s="1"/>
      <c r="Z746">
        <f>+V746-58.278</f>
        <v>26.607999999999997</v>
      </c>
    </row>
    <row r="747" spans="1:26" ht="12.75">
      <c r="A747" s="1" t="s">
        <v>5</v>
      </c>
      <c r="B747" s="1"/>
      <c r="C747" s="1">
        <v>1800</v>
      </c>
      <c r="D747" s="1">
        <v>693.347</v>
      </c>
      <c r="E747" s="1"/>
      <c r="F747" s="1"/>
      <c r="G747" s="1">
        <v>45</v>
      </c>
      <c r="H747" s="1">
        <v>9.0909</v>
      </c>
      <c r="I747" s="1">
        <v>2.7273</v>
      </c>
      <c r="J747" s="1">
        <v>3.1818</v>
      </c>
      <c r="K747" s="1"/>
      <c r="L747" s="1">
        <v>0.6818</v>
      </c>
      <c r="M747" s="1"/>
      <c r="N747" s="1">
        <v>47.7273</v>
      </c>
      <c r="O747" s="1"/>
      <c r="P747" s="1">
        <v>9.0909</v>
      </c>
      <c r="Q747" s="1"/>
      <c r="R747" s="1"/>
      <c r="S747" s="1"/>
      <c r="T747" s="1"/>
      <c r="U747" s="1">
        <f t="shared" si="24"/>
        <v>117.5</v>
      </c>
      <c r="V747" s="1">
        <f t="shared" si="23"/>
        <v>575.847</v>
      </c>
      <c r="W747" s="1"/>
      <c r="X747" s="10" t="s">
        <v>5</v>
      </c>
      <c r="Y747" s="1"/>
      <c r="Z747">
        <f>+V747-58.278</f>
        <v>517.569</v>
      </c>
    </row>
    <row r="748" spans="1:26" ht="12.75">
      <c r="A748" s="1" t="s">
        <v>6</v>
      </c>
      <c r="B748" s="1"/>
      <c r="C748" s="1">
        <v>1500</v>
      </c>
      <c r="D748" s="1">
        <v>432.386</v>
      </c>
      <c r="E748" s="1"/>
      <c r="F748" s="1"/>
      <c r="G748" s="1">
        <v>45</v>
      </c>
      <c r="H748" s="1">
        <v>9.0909</v>
      </c>
      <c r="I748" s="1">
        <v>2.7273</v>
      </c>
      <c r="J748" s="1">
        <v>3.1818</v>
      </c>
      <c r="K748" s="1"/>
      <c r="L748" s="1">
        <v>0.6818</v>
      </c>
      <c r="M748" s="1"/>
      <c r="N748" s="1">
        <v>47.7273</v>
      </c>
      <c r="O748" s="1"/>
      <c r="P748" s="1">
        <v>9.0909</v>
      </c>
      <c r="Q748" s="1"/>
      <c r="R748" s="1"/>
      <c r="S748" s="1"/>
      <c r="T748" s="1"/>
      <c r="U748" s="1">
        <f t="shared" si="24"/>
        <v>117.5</v>
      </c>
      <c r="V748" s="1">
        <f t="shared" si="23"/>
        <v>314.886</v>
      </c>
      <c r="W748" s="1"/>
      <c r="X748" s="10" t="s">
        <v>6</v>
      </c>
      <c r="Y748" s="1"/>
      <c r="Z748">
        <f>+V748-58.278</f>
        <v>256.608</v>
      </c>
    </row>
    <row r="749" spans="1:26" ht="12.75">
      <c r="A749" s="1" t="s">
        <v>7</v>
      </c>
      <c r="B749" s="1"/>
      <c r="C749" s="1">
        <v>1200</v>
      </c>
      <c r="D749" s="1">
        <v>734.557</v>
      </c>
      <c r="E749" s="1"/>
      <c r="F749" s="1"/>
      <c r="G749" s="1">
        <v>45</v>
      </c>
      <c r="H749" s="1">
        <v>9.0909</v>
      </c>
      <c r="I749" s="1">
        <v>2.7273</v>
      </c>
      <c r="J749" s="1">
        <v>3.1818</v>
      </c>
      <c r="K749" s="1"/>
      <c r="L749" s="1">
        <v>0.6818</v>
      </c>
      <c r="M749" s="1"/>
      <c r="N749" s="1">
        <v>47.7273</v>
      </c>
      <c r="O749" s="1"/>
      <c r="P749" s="1">
        <v>9.0909</v>
      </c>
      <c r="Q749" s="1"/>
      <c r="R749" s="1"/>
      <c r="S749" s="1"/>
      <c r="T749" s="1"/>
      <c r="U749" s="1">
        <f t="shared" si="24"/>
        <v>117.5</v>
      </c>
      <c r="V749" s="1">
        <f t="shared" si="23"/>
        <v>617.057</v>
      </c>
      <c r="W749" s="1"/>
      <c r="X749" s="10" t="s">
        <v>7</v>
      </c>
      <c r="Y749" s="1"/>
      <c r="Z749">
        <f>+V749-58.278</f>
        <v>558.779</v>
      </c>
    </row>
    <row r="750" spans="1:26" ht="12.75">
      <c r="A750" s="1" t="s">
        <v>8</v>
      </c>
      <c r="B750" s="1"/>
      <c r="C750" s="1">
        <v>1780</v>
      </c>
      <c r="D750" s="1">
        <v>562.389</v>
      </c>
      <c r="E750" s="1"/>
      <c r="F750" s="1"/>
      <c r="G750" s="1">
        <v>45</v>
      </c>
      <c r="H750" s="1">
        <v>9.0909</v>
      </c>
      <c r="I750" s="1">
        <v>2.7273</v>
      </c>
      <c r="J750" s="1">
        <v>3.1818</v>
      </c>
      <c r="K750" s="1"/>
      <c r="L750" s="1">
        <v>0.6818</v>
      </c>
      <c r="M750" s="1"/>
      <c r="N750" s="1">
        <v>47.7273</v>
      </c>
      <c r="O750" s="1"/>
      <c r="P750" s="1">
        <v>9.0909</v>
      </c>
      <c r="Q750" s="1"/>
      <c r="R750" s="1"/>
      <c r="S750" s="1"/>
      <c r="T750" s="1"/>
      <c r="U750" s="1">
        <f t="shared" si="24"/>
        <v>117.5</v>
      </c>
      <c r="V750" s="1">
        <f t="shared" si="23"/>
        <v>444.889</v>
      </c>
      <c r="W750" s="1"/>
      <c r="X750" s="10" t="s">
        <v>8</v>
      </c>
      <c r="Y750" s="1"/>
      <c r="Z750">
        <f>+V750-58.278</f>
        <v>386.611</v>
      </c>
    </row>
    <row r="751" spans="1:25" ht="12.75">
      <c r="A751" s="1" t="s">
        <v>9</v>
      </c>
      <c r="B751" s="1"/>
      <c r="C751" s="1">
        <v>1600</v>
      </c>
      <c r="D751" s="1">
        <v>132.377</v>
      </c>
      <c r="E751" s="1"/>
      <c r="F751" s="1"/>
      <c r="G751" s="1">
        <v>45</v>
      </c>
      <c r="H751" s="1">
        <v>9.0909</v>
      </c>
      <c r="I751" s="1">
        <v>2.7273</v>
      </c>
      <c r="J751" s="1">
        <v>3.1818</v>
      </c>
      <c r="K751" s="1"/>
      <c r="L751" s="1">
        <v>0.6818</v>
      </c>
      <c r="M751" s="1"/>
      <c r="N751" s="1">
        <v>47.7273</v>
      </c>
      <c r="O751" s="1"/>
      <c r="P751" s="1">
        <v>9.0909</v>
      </c>
      <c r="Q751" s="1"/>
      <c r="R751" s="1"/>
      <c r="S751" s="1"/>
      <c r="T751" s="1"/>
      <c r="U751" s="1">
        <f t="shared" si="24"/>
        <v>117.5</v>
      </c>
      <c r="V751" s="1">
        <f t="shared" si="23"/>
        <v>14.87700000000001</v>
      </c>
      <c r="W751" s="1"/>
      <c r="X751" s="10" t="s">
        <v>9</v>
      </c>
      <c r="Y751" s="1"/>
    </row>
    <row r="752" spans="1:25" ht="12.75">
      <c r="A752" s="1" t="s">
        <v>10</v>
      </c>
      <c r="B752" s="1"/>
      <c r="C752" s="1">
        <v>1000</v>
      </c>
      <c r="D752" s="1">
        <v>-60.888</v>
      </c>
      <c r="E752" s="1"/>
      <c r="F752" s="1"/>
      <c r="G752" s="1">
        <v>45</v>
      </c>
      <c r="H752" s="1">
        <v>9.0909</v>
      </c>
      <c r="I752" s="1">
        <v>2.7273</v>
      </c>
      <c r="J752" s="1">
        <v>3.1818</v>
      </c>
      <c r="K752" s="1"/>
      <c r="L752" s="1">
        <v>0.6818</v>
      </c>
      <c r="M752" s="1"/>
      <c r="N752" s="1">
        <v>47.7273</v>
      </c>
      <c r="O752" s="1"/>
      <c r="P752" s="1">
        <v>9.0909</v>
      </c>
      <c r="Q752" s="1"/>
      <c r="R752" s="1"/>
      <c r="S752" s="1"/>
      <c r="T752" s="1"/>
      <c r="U752" s="1">
        <f t="shared" si="24"/>
        <v>117.5</v>
      </c>
      <c r="V752" s="1">
        <f t="shared" si="23"/>
        <v>-178.388</v>
      </c>
      <c r="W752" s="1"/>
      <c r="X752" s="10" t="s">
        <v>10</v>
      </c>
      <c r="Y752" s="1"/>
    </row>
    <row r="753" spans="1:26" ht="12.75">
      <c r="A753" s="1" t="s">
        <v>11</v>
      </c>
      <c r="B753" s="1"/>
      <c r="C753" s="1">
        <v>1080</v>
      </c>
      <c r="D753" s="1">
        <v>562.386</v>
      </c>
      <c r="E753" s="1"/>
      <c r="F753" s="1"/>
      <c r="G753" s="1">
        <v>45</v>
      </c>
      <c r="H753" s="1">
        <v>9.0909</v>
      </c>
      <c r="I753" s="1">
        <v>2.7273</v>
      </c>
      <c r="J753" s="1">
        <v>3.1818</v>
      </c>
      <c r="K753" s="1"/>
      <c r="L753" s="1">
        <v>0.6818</v>
      </c>
      <c r="M753" s="1"/>
      <c r="N753" s="1">
        <v>47.7273</v>
      </c>
      <c r="O753" s="1"/>
      <c r="P753" s="1">
        <v>9.0909</v>
      </c>
      <c r="Q753" s="1"/>
      <c r="R753" s="1"/>
      <c r="S753" s="1"/>
      <c r="T753" s="1"/>
      <c r="U753" s="1">
        <f t="shared" si="24"/>
        <v>117.5</v>
      </c>
      <c r="V753" s="1">
        <f t="shared" si="23"/>
        <v>444.88599999999997</v>
      </c>
      <c r="W753" s="1"/>
      <c r="X753" s="10" t="s">
        <v>11</v>
      </c>
      <c r="Y753" s="1"/>
      <c r="Z753">
        <v>386.61</v>
      </c>
    </row>
    <row r="754" spans="1:26" ht="12.75">
      <c r="A754" s="1" t="s">
        <v>12</v>
      </c>
      <c r="B754" s="1"/>
      <c r="C754" s="1">
        <v>1080</v>
      </c>
      <c r="D754" s="1">
        <v>562.386</v>
      </c>
      <c r="E754" s="1"/>
      <c r="F754" s="1"/>
      <c r="G754" s="1">
        <v>45</v>
      </c>
      <c r="H754" s="1">
        <v>9.0909</v>
      </c>
      <c r="I754" s="1">
        <v>2.7273</v>
      </c>
      <c r="J754" s="1">
        <v>3.1818</v>
      </c>
      <c r="K754" s="1"/>
      <c r="L754" s="1">
        <v>0.6818</v>
      </c>
      <c r="M754" s="1"/>
      <c r="N754" s="1">
        <v>47.7273</v>
      </c>
      <c r="O754" s="1"/>
      <c r="P754" s="1">
        <v>9.0909</v>
      </c>
      <c r="Q754" s="1"/>
      <c r="R754" s="1"/>
      <c r="S754" s="1"/>
      <c r="T754" s="1"/>
      <c r="U754" s="1">
        <f t="shared" si="24"/>
        <v>117.5</v>
      </c>
      <c r="V754" s="1">
        <f t="shared" si="23"/>
        <v>444.88599999999997</v>
      </c>
      <c r="W754" s="1"/>
      <c r="X754" s="10" t="s">
        <v>12</v>
      </c>
      <c r="Y754" s="1"/>
      <c r="Z754">
        <v>386.61</v>
      </c>
    </row>
    <row r="755" spans="1:26" ht="12.75">
      <c r="A755" s="1" t="s">
        <v>18</v>
      </c>
      <c r="B755" s="1"/>
      <c r="C755" s="1">
        <v>100</v>
      </c>
      <c r="D755" s="1">
        <v>582.389</v>
      </c>
      <c r="E755" s="1"/>
      <c r="F755" s="1"/>
      <c r="G755" s="1">
        <v>45</v>
      </c>
      <c r="H755" s="1">
        <v>9.0909</v>
      </c>
      <c r="I755" s="1">
        <v>2.7273</v>
      </c>
      <c r="J755" s="1">
        <v>3.1818</v>
      </c>
      <c r="K755" s="1"/>
      <c r="L755" s="1">
        <v>0.6818</v>
      </c>
      <c r="M755" s="1"/>
      <c r="N755" s="1">
        <v>47.7273</v>
      </c>
      <c r="O755" s="1"/>
      <c r="P755" s="1">
        <v>9.0909</v>
      </c>
      <c r="Q755" s="1"/>
      <c r="R755" s="1"/>
      <c r="S755" s="1"/>
      <c r="T755" s="1"/>
      <c r="U755" s="1">
        <f t="shared" si="24"/>
        <v>117.5</v>
      </c>
      <c r="V755" s="1">
        <f t="shared" si="23"/>
        <v>464.889</v>
      </c>
      <c r="W755" s="1"/>
      <c r="X755" s="10" t="s">
        <v>18</v>
      </c>
      <c r="Y755" s="1"/>
      <c r="Z755">
        <f>+V755-58.278</f>
        <v>406.611</v>
      </c>
    </row>
    <row r="756" spans="1:25" ht="12.75">
      <c r="A756" s="1" t="s">
        <v>13</v>
      </c>
      <c r="B756" s="1"/>
      <c r="C756" s="1">
        <v>1000</v>
      </c>
      <c r="D756" s="1">
        <v>-89.601</v>
      </c>
      <c r="E756" s="1"/>
      <c r="F756" s="1"/>
      <c r="G756" s="1">
        <v>45</v>
      </c>
      <c r="H756" s="1">
        <v>9.0909</v>
      </c>
      <c r="I756" s="1">
        <v>2.7273</v>
      </c>
      <c r="J756" s="1">
        <v>3.1818</v>
      </c>
      <c r="K756" s="1"/>
      <c r="L756" s="1">
        <v>0.6818</v>
      </c>
      <c r="M756" s="1"/>
      <c r="N756" s="1">
        <v>47.7273</v>
      </c>
      <c r="O756" s="1"/>
      <c r="P756" s="1">
        <v>9.0909</v>
      </c>
      <c r="Q756" s="1"/>
      <c r="R756" s="1"/>
      <c r="S756" s="1"/>
      <c r="T756" s="1"/>
      <c r="U756" s="1">
        <f t="shared" si="24"/>
        <v>117.5</v>
      </c>
      <c r="V756" s="1">
        <f t="shared" si="23"/>
        <v>-207.101</v>
      </c>
      <c r="W756" s="1"/>
      <c r="X756" s="10" t="s">
        <v>13</v>
      </c>
      <c r="Y756" s="1"/>
    </row>
    <row r="757" spans="1:25" ht="12.75">
      <c r="A757" s="1" t="s">
        <v>14</v>
      </c>
      <c r="B757" s="1"/>
      <c r="C757" s="1">
        <v>1200</v>
      </c>
      <c r="D757" s="1">
        <v>-360.9</v>
      </c>
      <c r="E757" s="1"/>
      <c r="F757" s="1"/>
      <c r="G757" s="1">
        <v>45</v>
      </c>
      <c r="H757" s="1">
        <v>9.0909</v>
      </c>
      <c r="I757" s="1">
        <v>2.7273</v>
      </c>
      <c r="J757" s="1">
        <v>3.1818</v>
      </c>
      <c r="K757" s="1"/>
      <c r="L757" s="1">
        <v>0.6818</v>
      </c>
      <c r="M757" s="1"/>
      <c r="N757" s="1">
        <v>47.7273</v>
      </c>
      <c r="O757" s="1"/>
      <c r="P757" s="1">
        <v>9.0909</v>
      </c>
      <c r="Q757" s="1"/>
      <c r="R757" s="1"/>
      <c r="S757" s="1"/>
      <c r="T757" s="1"/>
      <c r="U757" s="1">
        <f t="shared" si="24"/>
        <v>117.5</v>
      </c>
      <c r="V757" s="1">
        <f t="shared" si="23"/>
        <v>-478.4</v>
      </c>
      <c r="W757" s="1"/>
      <c r="X757" s="10" t="s">
        <v>14</v>
      </c>
      <c r="Y757" s="1"/>
    </row>
    <row r="758" spans="1:26" ht="12.75">
      <c r="A758" s="1" t="s">
        <v>15</v>
      </c>
      <c r="B758" s="1"/>
      <c r="C758" s="1">
        <v>1100</v>
      </c>
      <c r="D758" s="1">
        <v>582.386</v>
      </c>
      <c r="E758" s="1"/>
      <c r="F758" s="1"/>
      <c r="G758" s="1">
        <v>45</v>
      </c>
      <c r="H758" s="1">
        <v>9.0909</v>
      </c>
      <c r="I758" s="1">
        <v>2.7273</v>
      </c>
      <c r="J758" s="1">
        <v>3.1818</v>
      </c>
      <c r="K758" s="1"/>
      <c r="L758" s="1">
        <v>0.6818</v>
      </c>
      <c r="M758" s="1"/>
      <c r="N758" s="1">
        <v>47.7273</v>
      </c>
      <c r="O758" s="1"/>
      <c r="P758" s="1">
        <v>9.0909</v>
      </c>
      <c r="Q758" s="1"/>
      <c r="R758" s="1"/>
      <c r="S758" s="1"/>
      <c r="T758" s="1"/>
      <c r="U758" s="1">
        <f t="shared" si="24"/>
        <v>117.5</v>
      </c>
      <c r="V758" s="1">
        <f t="shared" si="23"/>
        <v>464.88599999999997</v>
      </c>
      <c r="W758" s="1"/>
      <c r="X758" s="10" t="s">
        <v>15</v>
      </c>
      <c r="Y758" s="1"/>
      <c r="Z758">
        <f>+V758-58.278</f>
        <v>406.60799999999995</v>
      </c>
    </row>
    <row r="759" spans="1:26" ht="12.75">
      <c r="A759" s="1" t="s">
        <v>16</v>
      </c>
      <c r="B759" s="1"/>
      <c r="C759" s="1">
        <v>1250</v>
      </c>
      <c r="D759" s="1">
        <v>732.387</v>
      </c>
      <c r="E759" s="1"/>
      <c r="F759" s="1"/>
      <c r="G759" s="1">
        <v>45</v>
      </c>
      <c r="H759" s="1">
        <v>9.0909</v>
      </c>
      <c r="I759" s="1">
        <v>2.7273</v>
      </c>
      <c r="J759" s="1">
        <v>3.1818</v>
      </c>
      <c r="K759" s="1"/>
      <c r="L759" s="1">
        <v>0.6818</v>
      </c>
      <c r="M759" s="1"/>
      <c r="N759" s="1">
        <v>47.7273</v>
      </c>
      <c r="O759" s="1"/>
      <c r="P759" s="1">
        <v>9.0909</v>
      </c>
      <c r="Q759" s="1"/>
      <c r="R759" s="1"/>
      <c r="S759" s="1"/>
      <c r="T759" s="1"/>
      <c r="U759" s="1">
        <f t="shared" si="24"/>
        <v>117.5</v>
      </c>
      <c r="V759" s="1">
        <f t="shared" si="23"/>
        <v>614.887</v>
      </c>
      <c r="W759" s="1"/>
      <c r="X759" s="10" t="s">
        <v>16</v>
      </c>
      <c r="Y759" s="1"/>
      <c r="Z759">
        <f>+V759-58.278</f>
        <v>556.6089999999999</v>
      </c>
    </row>
    <row r="760" spans="1:26" ht="12.75">
      <c r="A760" s="1" t="s">
        <v>17</v>
      </c>
      <c r="B760" s="1"/>
      <c r="C760" s="1">
        <v>1400</v>
      </c>
      <c r="D760" s="1">
        <v>632.386</v>
      </c>
      <c r="E760" s="1"/>
      <c r="F760" s="1"/>
      <c r="G760" s="1">
        <v>45</v>
      </c>
      <c r="H760" s="1">
        <v>9.0909</v>
      </c>
      <c r="I760" s="1">
        <v>2.7273</v>
      </c>
      <c r="J760" s="1">
        <v>3.1818</v>
      </c>
      <c r="K760" s="1"/>
      <c r="L760" s="1">
        <v>0.6818</v>
      </c>
      <c r="M760" s="1"/>
      <c r="N760" s="1">
        <v>47.7273</v>
      </c>
      <c r="O760" s="1"/>
      <c r="P760" s="1">
        <v>9.0909</v>
      </c>
      <c r="Q760" s="1"/>
      <c r="R760" s="1"/>
      <c r="S760" s="1"/>
      <c r="T760" s="1"/>
      <c r="U760" s="1">
        <f t="shared" si="24"/>
        <v>117.5</v>
      </c>
      <c r="V760" s="1">
        <f t="shared" si="23"/>
        <v>514.886</v>
      </c>
      <c r="W760" s="1"/>
      <c r="X760" s="10" t="s">
        <v>17</v>
      </c>
      <c r="Y760" s="1"/>
      <c r="Z760">
        <f>+V760-58.278</f>
        <v>456.60799999999995</v>
      </c>
    </row>
    <row r="761" spans="1:26" ht="12.75">
      <c r="A761" s="1" t="s">
        <v>19</v>
      </c>
      <c r="B761" s="1"/>
      <c r="C761" s="1">
        <v>1080</v>
      </c>
      <c r="D761" s="1">
        <v>562.386</v>
      </c>
      <c r="E761" s="1"/>
      <c r="F761" s="1"/>
      <c r="G761" s="1">
        <v>45</v>
      </c>
      <c r="H761" s="1">
        <v>9.0909</v>
      </c>
      <c r="I761" s="1">
        <v>2.7273</v>
      </c>
      <c r="J761" s="1">
        <v>3.1818</v>
      </c>
      <c r="K761" s="1"/>
      <c r="L761" s="1">
        <v>0.6818</v>
      </c>
      <c r="M761" s="1"/>
      <c r="N761" s="1">
        <v>47.7273</v>
      </c>
      <c r="O761" s="1"/>
      <c r="P761" s="1">
        <v>9.0909</v>
      </c>
      <c r="Q761" s="1"/>
      <c r="R761" s="1"/>
      <c r="S761" s="1"/>
      <c r="T761" s="1"/>
      <c r="U761" s="1">
        <f t="shared" si="24"/>
        <v>117.5</v>
      </c>
      <c r="V761" s="1">
        <f t="shared" si="23"/>
        <v>444.88599999999997</v>
      </c>
      <c r="W761" s="1"/>
      <c r="X761" s="10" t="s">
        <v>19</v>
      </c>
      <c r="Y761" s="1"/>
      <c r="Z761">
        <v>386.61</v>
      </c>
    </row>
    <row r="762" spans="1:26" ht="12.75">
      <c r="A762" s="1" t="s">
        <v>20</v>
      </c>
      <c r="B762" s="1"/>
      <c r="C762" s="1">
        <v>2700</v>
      </c>
      <c r="D762" s="1">
        <v>632.386</v>
      </c>
      <c r="E762" s="1"/>
      <c r="F762" s="1"/>
      <c r="G762" s="1">
        <v>45</v>
      </c>
      <c r="H762" s="1">
        <v>9.0909</v>
      </c>
      <c r="I762" s="1">
        <v>2.7273</v>
      </c>
      <c r="J762" s="1">
        <v>3.1818</v>
      </c>
      <c r="K762" s="1"/>
      <c r="L762" s="1">
        <v>0.6818</v>
      </c>
      <c r="M762" s="1"/>
      <c r="N762" s="1">
        <v>47.7273</v>
      </c>
      <c r="O762" s="1"/>
      <c r="P762" s="1">
        <v>9.0909</v>
      </c>
      <c r="Q762" s="1"/>
      <c r="R762" s="1"/>
      <c r="S762" s="1"/>
      <c r="T762" s="1"/>
      <c r="U762" s="1">
        <f t="shared" si="24"/>
        <v>117.5</v>
      </c>
      <c r="V762" s="1">
        <f t="shared" si="23"/>
        <v>514.886</v>
      </c>
      <c r="W762" s="1"/>
      <c r="X762" s="10" t="s">
        <v>20</v>
      </c>
      <c r="Y762" s="1"/>
      <c r="Z762">
        <f>+V762-58.278</f>
        <v>456.60799999999995</v>
      </c>
    </row>
    <row r="763" spans="1:26" ht="12.75">
      <c r="A763" s="1" t="s">
        <v>21</v>
      </c>
      <c r="B763" s="1"/>
      <c r="C763" s="1">
        <v>1500</v>
      </c>
      <c r="D763" s="1">
        <v>877.397</v>
      </c>
      <c r="E763" s="1"/>
      <c r="F763" s="1"/>
      <c r="G763" s="1">
        <v>45</v>
      </c>
      <c r="H763" s="1">
        <v>9.0909</v>
      </c>
      <c r="I763" s="1">
        <v>2.7273</v>
      </c>
      <c r="J763" s="1">
        <v>3.1818</v>
      </c>
      <c r="K763" s="1"/>
      <c r="L763" s="1">
        <v>0.6818</v>
      </c>
      <c r="M763" s="1"/>
      <c r="N763" s="1">
        <v>47.7273</v>
      </c>
      <c r="O763" s="1"/>
      <c r="P763" s="1">
        <v>9.0909</v>
      </c>
      <c r="Q763" s="1"/>
      <c r="R763" s="1"/>
      <c r="S763" s="1"/>
      <c r="T763" s="1"/>
      <c r="U763" s="1">
        <f t="shared" si="24"/>
        <v>117.5</v>
      </c>
      <c r="V763" s="1">
        <f t="shared" si="23"/>
        <v>759.897</v>
      </c>
      <c r="W763" s="1"/>
      <c r="X763" s="10" t="s">
        <v>21</v>
      </c>
      <c r="Y763" s="1"/>
      <c r="Z763">
        <f>+V763-58.278</f>
        <v>701.619</v>
      </c>
    </row>
    <row r="764" spans="1:26" ht="12.75">
      <c r="A764" s="1" t="s">
        <v>22</v>
      </c>
      <c r="B764" s="1"/>
      <c r="C764" s="1">
        <v>1530</v>
      </c>
      <c r="D764" s="1">
        <v>562.386</v>
      </c>
      <c r="E764" s="1"/>
      <c r="F764" s="1"/>
      <c r="G764" s="1">
        <v>45</v>
      </c>
      <c r="H764" s="1">
        <v>9.0909</v>
      </c>
      <c r="I764" s="1">
        <v>2.7273</v>
      </c>
      <c r="J764" s="1">
        <v>3.1818</v>
      </c>
      <c r="K764" s="1"/>
      <c r="L764" s="1">
        <v>0.6818</v>
      </c>
      <c r="M764" s="1"/>
      <c r="N764" s="1">
        <v>47.7273</v>
      </c>
      <c r="O764" s="1"/>
      <c r="P764" s="1">
        <v>9.0909</v>
      </c>
      <c r="Q764" s="1"/>
      <c r="R764" s="1"/>
      <c r="S764" s="1"/>
      <c r="T764" s="1"/>
      <c r="U764" s="1">
        <f t="shared" si="24"/>
        <v>117.5</v>
      </c>
      <c r="V764" s="1">
        <f t="shared" si="23"/>
        <v>444.88599999999997</v>
      </c>
      <c r="W764" s="1"/>
      <c r="X764" s="10" t="s">
        <v>22</v>
      </c>
      <c r="Y764" s="1"/>
      <c r="Z764">
        <v>386.61</v>
      </c>
    </row>
    <row r="765" spans="1:26" ht="12.75">
      <c r="A765" s="1" t="s">
        <v>23</v>
      </c>
      <c r="B765" s="1"/>
      <c r="C765" s="1">
        <v>1080</v>
      </c>
      <c r="D765" s="1">
        <v>562.386</v>
      </c>
      <c r="E765" s="1"/>
      <c r="F765" s="1"/>
      <c r="G765" s="1">
        <v>45</v>
      </c>
      <c r="H765" s="1">
        <v>9.0909</v>
      </c>
      <c r="I765" s="1">
        <v>2.7273</v>
      </c>
      <c r="J765" s="1">
        <v>3.1818</v>
      </c>
      <c r="K765" s="1"/>
      <c r="L765" s="1">
        <v>0.6818</v>
      </c>
      <c r="M765" s="1"/>
      <c r="N765" s="1">
        <v>47.7273</v>
      </c>
      <c r="O765" s="1"/>
      <c r="P765" s="1">
        <v>9.0909</v>
      </c>
      <c r="Q765" s="1"/>
      <c r="R765" s="1"/>
      <c r="S765" s="1"/>
      <c r="T765" s="1"/>
      <c r="U765" s="1">
        <f t="shared" si="24"/>
        <v>117.5</v>
      </c>
      <c r="V765" s="1">
        <f t="shared" si="23"/>
        <v>444.88599999999997</v>
      </c>
      <c r="W765" s="1"/>
      <c r="X765" s="10" t="s">
        <v>23</v>
      </c>
      <c r="Y765" s="1"/>
      <c r="Z765">
        <v>386.61</v>
      </c>
    </row>
    <row r="766" spans="1:26" ht="12.75">
      <c r="A766" s="1"/>
      <c r="B766" s="1"/>
      <c r="C766" s="1"/>
      <c r="D766" s="1"/>
      <c r="E766" s="1"/>
      <c r="F766" s="1"/>
      <c r="G766" s="1">
        <v>1035</v>
      </c>
      <c r="H766" s="1">
        <v>200</v>
      </c>
      <c r="I766" s="1">
        <v>60</v>
      </c>
      <c r="J766" s="1">
        <v>70</v>
      </c>
      <c r="K766" s="1"/>
      <c r="L766" s="1">
        <v>15</v>
      </c>
      <c r="M766" s="1"/>
      <c r="N766" s="1">
        <v>1050</v>
      </c>
      <c r="O766" s="1"/>
      <c r="P766" s="1">
        <v>200</v>
      </c>
      <c r="Q766" s="1"/>
      <c r="R766" s="1"/>
      <c r="S766" s="1"/>
      <c r="T766" s="1"/>
      <c r="U766" s="1">
        <f t="shared" si="24"/>
        <v>2630</v>
      </c>
      <c r="V766" s="1"/>
      <c r="W766" s="1"/>
      <c r="Z766">
        <f>SUM(Z743:Z765)</f>
        <v>7077.026999999998</v>
      </c>
    </row>
    <row r="767" spans="1:23" ht="12.75">
      <c r="A767" s="1" t="s">
        <v>50</v>
      </c>
      <c r="B767" s="1"/>
      <c r="C767" s="1">
        <f>+C743+C744+C745+C746+C747+C748+C749+C750+C751+C752+C753+C754+C755+C756+C757+C758+C759+C760+C761+C762+C763+C764+C765</f>
        <v>29080</v>
      </c>
      <c r="D767" s="1">
        <f>+D743+D744+D745+D746+D747+D748+D749+D750+D751+D752+D753+D754+D755+D756+D757+D758+D759+D760+D761+D762+D763+D764+D765</f>
        <v>9794.395000000002</v>
      </c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>
        <f>+U743+U744+U745+U746+U747+U748+U749+U750+U752+U751+U753+U754+U755+U756+U757+U758+U759+U760+U761+U762+U763+U764+U765</f>
        <v>2702.5</v>
      </c>
      <c r="V767" s="1">
        <f>+V743+V744+V745+V746+V747+V748+V749+V750+V751+V752+V753+V754+V755+V756+V757+V758+V759+V760+V761+V762+V763+V764+V765</f>
        <v>7091.895</v>
      </c>
      <c r="W767" s="1"/>
    </row>
    <row r="771" ht="12.75">
      <c r="V771">
        <f>+V745+V752+V756+V757</f>
        <v>-1049.0030000000002</v>
      </c>
    </row>
    <row r="772" ht="12.75">
      <c r="V772">
        <f>+V771/18</f>
        <v>-58.27794444444445</v>
      </c>
    </row>
    <row r="776" ht="12.75">
      <c r="U776">
        <f>+U765+58.278</f>
        <v>175.778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selection activeCell="AA37" sqref="AA37"/>
    </sheetView>
  </sheetViews>
  <sheetFormatPr defaultColWidth="9.00390625" defaultRowHeight="12.75"/>
  <cols>
    <col min="1" max="1" width="15.125" style="0" customWidth="1"/>
    <col min="2" max="2" width="3.75390625" style="0" customWidth="1"/>
    <col min="3" max="4" width="4.00390625" style="0" customWidth="1"/>
    <col min="5" max="6" width="4.375" style="0" customWidth="1"/>
    <col min="7" max="7" width="4.125" style="0" customWidth="1"/>
    <col min="8" max="8" width="3.375" style="0" customWidth="1"/>
    <col min="9" max="10" width="3.625" style="0" customWidth="1"/>
    <col min="11" max="11" width="3.75390625" style="0" customWidth="1"/>
    <col min="12" max="12" width="3.875" style="0" customWidth="1"/>
    <col min="13" max="13" width="3.125" style="0" customWidth="1"/>
    <col min="14" max="14" width="3.375" style="0" customWidth="1"/>
    <col min="15" max="15" width="3.875" style="0" customWidth="1"/>
    <col min="16" max="16" width="3.625" style="0" customWidth="1"/>
    <col min="17" max="18" width="3.25390625" style="0" customWidth="1"/>
    <col min="19" max="19" width="4.00390625" style="0" customWidth="1"/>
    <col min="20" max="20" width="4.125" style="0" customWidth="1"/>
    <col min="21" max="21" width="3.875" style="0" customWidth="1"/>
    <col min="22" max="22" width="4.125" style="0" customWidth="1"/>
    <col min="23" max="23" width="3.00390625" style="0" customWidth="1"/>
    <col min="24" max="24" width="3.125" style="0" customWidth="1"/>
    <col min="25" max="25" width="3.375" style="0" customWidth="1"/>
    <col min="26" max="26" width="3.75390625" style="0" customWidth="1"/>
    <col min="27" max="27" width="3.375" style="0" customWidth="1"/>
    <col min="28" max="28" width="3.125" style="0" customWidth="1"/>
    <col min="29" max="29" width="3.875" style="0" customWidth="1"/>
    <col min="30" max="30" width="3.25390625" style="0" customWidth="1"/>
    <col min="31" max="32" width="3.625" style="0" customWidth="1"/>
    <col min="33" max="33" width="2.875" style="0" customWidth="1"/>
  </cols>
  <sheetData>
    <row r="1" spans="26:33" ht="12.75">
      <c r="Z1" s="96" t="s">
        <v>238</v>
      </c>
      <c r="AA1" s="96"/>
      <c r="AB1" s="96"/>
      <c r="AC1" s="96"/>
      <c r="AD1" s="96"/>
      <c r="AE1" s="96"/>
      <c r="AF1" s="96"/>
      <c r="AG1" s="96"/>
    </row>
    <row r="2" spans="26:33" ht="12.75">
      <c r="Z2" s="96" t="s">
        <v>239</v>
      </c>
      <c r="AA2" s="96"/>
      <c r="AB2" s="96"/>
      <c r="AC2" s="96"/>
      <c r="AD2" s="96"/>
      <c r="AE2" s="96"/>
      <c r="AF2" s="96"/>
      <c r="AG2" s="96"/>
    </row>
    <row r="3" spans="26:33" ht="12.75">
      <c r="Z3" s="96" t="s">
        <v>240</v>
      </c>
      <c r="AA3" s="96"/>
      <c r="AB3" s="96"/>
      <c r="AC3" s="96"/>
      <c r="AD3" s="96"/>
      <c r="AE3" s="96"/>
      <c r="AF3" s="96"/>
      <c r="AG3" s="96"/>
    </row>
    <row r="4" spans="25:33" ht="12.75">
      <c r="Y4" s="90" t="s">
        <v>252</v>
      </c>
      <c r="Z4" s="90"/>
      <c r="AA4" s="90"/>
      <c r="AB4" s="90"/>
      <c r="AC4" s="90"/>
      <c r="AD4" s="90"/>
      <c r="AE4" s="90"/>
      <c r="AF4" s="90"/>
      <c r="AG4" s="90"/>
    </row>
    <row r="5" spans="25:33" ht="12.75">
      <c r="Y5" s="90" t="s">
        <v>253</v>
      </c>
      <c r="Z5" s="90"/>
      <c r="AA5" s="90"/>
      <c r="AB5" s="90"/>
      <c r="AC5" s="90"/>
      <c r="AD5" s="90"/>
      <c r="AE5" s="90"/>
      <c r="AF5" s="90"/>
      <c r="AG5" s="90"/>
    </row>
    <row r="6" spans="1:33" ht="12.75">
      <c r="A6" s="91" t="s">
        <v>241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</row>
    <row r="7" spans="1:33" ht="12.75">
      <c r="A7" s="91" t="s">
        <v>246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</row>
    <row r="8" spans="25:33" ht="5.25" customHeight="1">
      <c r="Y8" s="39"/>
      <c r="Z8" s="39"/>
      <c r="AA8" s="39"/>
      <c r="AB8" s="39"/>
      <c r="AC8" s="39"/>
      <c r="AD8" s="39"/>
      <c r="AE8" s="39"/>
      <c r="AF8" s="39"/>
      <c r="AG8" s="39"/>
    </row>
    <row r="9" ht="6" customHeight="1"/>
    <row r="10" ht="5.25" customHeight="1"/>
    <row r="11" spans="1:33" ht="12.75">
      <c r="A11" s="1" t="s">
        <v>225</v>
      </c>
      <c r="B11" s="94" t="s">
        <v>74</v>
      </c>
      <c r="C11" s="94"/>
      <c r="D11" s="94"/>
      <c r="E11" s="94"/>
      <c r="F11" s="94"/>
      <c r="G11" s="94"/>
      <c r="H11" s="95" t="s">
        <v>82</v>
      </c>
      <c r="I11" s="92"/>
      <c r="J11" s="92"/>
      <c r="K11" s="92"/>
      <c r="L11" s="93"/>
      <c r="M11" s="94" t="s">
        <v>83</v>
      </c>
      <c r="N11" s="94"/>
      <c r="O11" s="94"/>
      <c r="P11" s="94"/>
      <c r="Q11" s="94"/>
      <c r="R11" s="94" t="s">
        <v>53</v>
      </c>
      <c r="S11" s="94"/>
      <c r="T11" s="94"/>
      <c r="U11" s="94"/>
      <c r="V11" s="94"/>
      <c r="W11" s="94"/>
      <c r="X11" s="94" t="s">
        <v>67</v>
      </c>
      <c r="Y11" s="94"/>
      <c r="Z11" s="94"/>
      <c r="AA11" s="94"/>
      <c r="AB11" s="94"/>
      <c r="AC11" s="94" t="s">
        <v>93</v>
      </c>
      <c r="AD11" s="94"/>
      <c r="AE11" s="94"/>
      <c r="AF11" s="94"/>
      <c r="AG11" s="94"/>
    </row>
    <row r="12" spans="1:33" ht="12.75">
      <c r="A12" s="1" t="s">
        <v>226</v>
      </c>
      <c r="B12" s="11"/>
      <c r="C12" s="40">
        <v>1</v>
      </c>
      <c r="D12" s="40">
        <v>2</v>
      </c>
      <c r="E12" s="40">
        <v>3</v>
      </c>
      <c r="F12" s="40">
        <v>4</v>
      </c>
      <c r="G12" s="10">
        <v>5</v>
      </c>
      <c r="H12">
        <v>5</v>
      </c>
      <c r="I12">
        <v>6</v>
      </c>
      <c r="J12">
        <v>7</v>
      </c>
      <c r="K12">
        <v>8</v>
      </c>
      <c r="L12">
        <v>9</v>
      </c>
      <c r="M12" s="11">
        <v>9</v>
      </c>
      <c r="N12">
        <v>10</v>
      </c>
      <c r="O12">
        <v>11</v>
      </c>
      <c r="P12">
        <v>12</v>
      </c>
      <c r="Q12">
        <v>13</v>
      </c>
      <c r="R12" s="11">
        <v>13</v>
      </c>
      <c r="S12" s="40">
        <v>14</v>
      </c>
      <c r="T12" s="40">
        <v>15</v>
      </c>
      <c r="U12" s="40">
        <v>16</v>
      </c>
      <c r="V12" s="40">
        <v>17</v>
      </c>
      <c r="W12" s="10">
        <v>18</v>
      </c>
      <c r="X12" s="11">
        <v>18</v>
      </c>
      <c r="Y12" s="40">
        <v>19</v>
      </c>
      <c r="Z12" s="40">
        <v>20</v>
      </c>
      <c r="AA12" s="40">
        <v>21</v>
      </c>
      <c r="AB12">
        <v>22</v>
      </c>
      <c r="AC12" s="11">
        <v>22</v>
      </c>
      <c r="AD12" s="40">
        <v>23</v>
      </c>
      <c r="AE12" s="40">
        <v>24</v>
      </c>
      <c r="AF12" s="40">
        <v>25</v>
      </c>
      <c r="AG12" s="10">
        <v>26</v>
      </c>
    </row>
    <row r="13" spans="1:33" ht="12.75">
      <c r="A13" s="1" t="s">
        <v>227</v>
      </c>
      <c r="B13" s="16"/>
      <c r="C13" s="17"/>
      <c r="D13" s="17"/>
      <c r="E13" s="17"/>
      <c r="F13" s="17"/>
      <c r="G13" s="18"/>
      <c r="H13" s="13"/>
      <c r="I13" s="14"/>
      <c r="J13" s="14"/>
      <c r="K13" s="14"/>
      <c r="L13" s="15"/>
      <c r="M13" s="13"/>
      <c r="N13" s="14"/>
      <c r="O13" s="14"/>
      <c r="P13" s="14"/>
      <c r="Q13" s="15"/>
      <c r="R13" s="13"/>
      <c r="S13" s="14"/>
      <c r="T13" s="14"/>
      <c r="U13" s="14"/>
      <c r="V13" s="14"/>
      <c r="W13" s="15"/>
      <c r="X13" s="13"/>
      <c r="Y13" s="14"/>
      <c r="Z13" s="14"/>
      <c r="AA13" s="14"/>
      <c r="AB13" s="15"/>
      <c r="AC13" s="13"/>
      <c r="AD13" s="14"/>
      <c r="AE13" s="14"/>
      <c r="AF13" s="14"/>
      <c r="AG13" s="15"/>
    </row>
    <row r="14" spans="1:33" ht="12.75">
      <c r="A14" s="41" t="s">
        <v>228</v>
      </c>
      <c r="B14" s="16"/>
      <c r="C14" s="62">
        <v>2</v>
      </c>
      <c r="D14" s="85">
        <v>9</v>
      </c>
      <c r="E14" s="85">
        <v>16</v>
      </c>
      <c r="F14" s="85">
        <v>23</v>
      </c>
      <c r="G14" s="85">
        <v>30</v>
      </c>
      <c r="H14" s="16"/>
      <c r="I14" s="17">
        <v>7</v>
      </c>
      <c r="J14" s="17">
        <v>14</v>
      </c>
      <c r="K14" s="17">
        <v>21</v>
      </c>
      <c r="L14" s="18">
        <v>28</v>
      </c>
      <c r="M14" s="16"/>
      <c r="N14" s="67">
        <v>4</v>
      </c>
      <c r="O14" s="17">
        <v>11</v>
      </c>
      <c r="P14" s="17">
        <v>18</v>
      </c>
      <c r="Q14" s="18">
        <v>25</v>
      </c>
      <c r="R14" s="16"/>
      <c r="S14" s="17">
        <v>2</v>
      </c>
      <c r="T14" s="17">
        <v>9</v>
      </c>
      <c r="U14" s="17">
        <v>16</v>
      </c>
      <c r="V14" s="17">
        <v>23</v>
      </c>
      <c r="W14" s="74">
        <v>30</v>
      </c>
      <c r="X14" s="16"/>
      <c r="Y14" s="67">
        <v>6</v>
      </c>
      <c r="Z14" s="17">
        <v>13</v>
      </c>
      <c r="AA14" s="17">
        <v>20</v>
      </c>
      <c r="AB14" s="18">
        <v>27</v>
      </c>
      <c r="AC14" s="16"/>
      <c r="AD14" s="17">
        <v>3</v>
      </c>
      <c r="AE14" s="17">
        <v>10</v>
      </c>
      <c r="AF14" s="17">
        <v>17</v>
      </c>
      <c r="AG14" s="18">
        <v>24</v>
      </c>
    </row>
    <row r="15" spans="1:33" ht="12.75">
      <c r="A15" s="42" t="s">
        <v>229</v>
      </c>
      <c r="B15" s="16"/>
      <c r="C15" s="78">
        <v>3</v>
      </c>
      <c r="D15" s="85">
        <v>10</v>
      </c>
      <c r="E15" s="85">
        <v>17</v>
      </c>
      <c r="F15" s="85">
        <v>24</v>
      </c>
      <c r="H15" s="86">
        <v>1</v>
      </c>
      <c r="I15" s="17">
        <v>8</v>
      </c>
      <c r="J15" s="17">
        <v>15</v>
      </c>
      <c r="K15" s="17">
        <v>22</v>
      </c>
      <c r="L15" s="18">
        <v>29</v>
      </c>
      <c r="M15" s="16"/>
      <c r="N15" s="68">
        <v>5</v>
      </c>
      <c r="O15" s="17">
        <v>12</v>
      </c>
      <c r="P15" s="17">
        <v>19</v>
      </c>
      <c r="Q15" s="18">
        <v>26</v>
      </c>
      <c r="R15" s="16"/>
      <c r="S15" s="17">
        <v>3</v>
      </c>
      <c r="T15" s="17">
        <v>10</v>
      </c>
      <c r="U15" s="17">
        <v>17</v>
      </c>
      <c r="V15" s="17">
        <v>24</v>
      </c>
      <c r="W15" s="74">
        <v>31</v>
      </c>
      <c r="X15" s="16"/>
      <c r="Y15" s="67">
        <v>7</v>
      </c>
      <c r="Z15" s="17">
        <v>14</v>
      </c>
      <c r="AA15" s="17">
        <v>21</v>
      </c>
      <c r="AB15" s="18">
        <v>28</v>
      </c>
      <c r="AC15" s="16"/>
      <c r="AD15" s="17">
        <v>4</v>
      </c>
      <c r="AE15" s="17">
        <v>11</v>
      </c>
      <c r="AF15" s="17">
        <v>18</v>
      </c>
      <c r="AG15" s="18">
        <v>25</v>
      </c>
    </row>
    <row r="16" spans="1:33" ht="12.75">
      <c r="A16" s="42" t="s">
        <v>230</v>
      </c>
      <c r="B16" s="16"/>
      <c r="C16" s="85">
        <v>4</v>
      </c>
      <c r="D16" s="85">
        <v>11</v>
      </c>
      <c r="E16" s="85">
        <v>18</v>
      </c>
      <c r="F16" s="85">
        <v>25</v>
      </c>
      <c r="H16" s="16">
        <v>2</v>
      </c>
      <c r="I16" s="17">
        <v>9</v>
      </c>
      <c r="J16" s="17">
        <v>16</v>
      </c>
      <c r="K16" s="17">
        <v>23</v>
      </c>
      <c r="L16" s="66">
        <v>30</v>
      </c>
      <c r="M16" s="16"/>
      <c r="N16" s="68">
        <v>6</v>
      </c>
      <c r="O16" s="17">
        <v>13</v>
      </c>
      <c r="P16" s="17">
        <v>20</v>
      </c>
      <c r="Q16" s="18">
        <v>27</v>
      </c>
      <c r="R16" s="16"/>
      <c r="S16" s="17">
        <v>4</v>
      </c>
      <c r="T16" s="17">
        <v>11</v>
      </c>
      <c r="U16" s="72">
        <v>18</v>
      </c>
      <c r="V16" s="73">
        <v>25</v>
      </c>
      <c r="W16" s="18"/>
      <c r="X16" s="75">
        <v>1</v>
      </c>
      <c r="Y16" s="67">
        <v>8</v>
      </c>
      <c r="Z16" s="17">
        <v>15</v>
      </c>
      <c r="AA16" s="17">
        <v>22</v>
      </c>
      <c r="AB16" s="18">
        <v>29</v>
      </c>
      <c r="AC16" s="16"/>
      <c r="AD16" s="17">
        <v>5</v>
      </c>
      <c r="AE16" s="17">
        <v>12</v>
      </c>
      <c r="AF16" s="17">
        <v>19</v>
      </c>
      <c r="AG16" s="18">
        <v>26</v>
      </c>
    </row>
    <row r="17" spans="1:33" ht="12.75">
      <c r="A17" s="42" t="s">
        <v>231</v>
      </c>
      <c r="B17" s="16"/>
      <c r="C17" s="85">
        <v>5</v>
      </c>
      <c r="D17" s="85">
        <v>12</v>
      </c>
      <c r="E17" s="85">
        <v>19</v>
      </c>
      <c r="F17" s="85">
        <v>26</v>
      </c>
      <c r="H17" s="16">
        <v>3</v>
      </c>
      <c r="I17" s="17">
        <v>10</v>
      </c>
      <c r="J17" s="17">
        <v>17</v>
      </c>
      <c r="K17" s="17">
        <v>24</v>
      </c>
      <c r="L17" s="66">
        <v>31</v>
      </c>
      <c r="M17" s="16"/>
      <c r="N17" s="68">
        <v>7</v>
      </c>
      <c r="O17" s="17">
        <v>14</v>
      </c>
      <c r="P17" s="17">
        <v>21</v>
      </c>
      <c r="Q17" s="18">
        <v>28</v>
      </c>
      <c r="R17" s="16"/>
      <c r="S17" s="17">
        <v>5</v>
      </c>
      <c r="T17" s="17">
        <v>12</v>
      </c>
      <c r="U17" s="45">
        <v>19</v>
      </c>
      <c r="V17" s="73">
        <v>26</v>
      </c>
      <c r="W17" s="18"/>
      <c r="X17" s="75">
        <v>2</v>
      </c>
      <c r="Y17" s="67">
        <v>9</v>
      </c>
      <c r="Z17" s="17">
        <v>16</v>
      </c>
      <c r="AA17" s="17">
        <v>23</v>
      </c>
      <c r="AB17" s="81">
        <v>30</v>
      </c>
      <c r="AC17" s="16"/>
      <c r="AD17" s="17">
        <v>6</v>
      </c>
      <c r="AE17" s="17">
        <v>13</v>
      </c>
      <c r="AF17" s="17">
        <v>20</v>
      </c>
      <c r="AG17" s="18">
        <v>27</v>
      </c>
    </row>
    <row r="18" spans="1:33" ht="12.75">
      <c r="A18" s="42" t="s">
        <v>232</v>
      </c>
      <c r="B18" s="16"/>
      <c r="C18" s="80">
        <v>6</v>
      </c>
      <c r="D18" s="65">
        <v>13</v>
      </c>
      <c r="E18" s="65">
        <v>20</v>
      </c>
      <c r="F18" s="65">
        <v>27</v>
      </c>
      <c r="H18" s="16">
        <v>4</v>
      </c>
      <c r="I18" s="17">
        <v>11</v>
      </c>
      <c r="J18" s="17">
        <v>18</v>
      </c>
      <c r="K18" s="17">
        <v>25</v>
      </c>
      <c r="L18" s="18"/>
      <c r="M18" s="69">
        <v>1</v>
      </c>
      <c r="N18" s="68">
        <v>8</v>
      </c>
      <c r="O18" s="17">
        <v>15</v>
      </c>
      <c r="P18" s="17">
        <v>22</v>
      </c>
      <c r="Q18" s="18">
        <v>29</v>
      </c>
      <c r="R18" s="16"/>
      <c r="S18" s="17">
        <v>6</v>
      </c>
      <c r="T18" s="17">
        <v>13</v>
      </c>
      <c r="U18" s="17">
        <v>20</v>
      </c>
      <c r="V18" s="73">
        <v>27</v>
      </c>
      <c r="W18" s="18"/>
      <c r="X18" s="75">
        <v>3</v>
      </c>
      <c r="Y18" s="67">
        <v>10</v>
      </c>
      <c r="Z18" s="17">
        <v>17</v>
      </c>
      <c r="AA18" s="17">
        <v>24</v>
      </c>
      <c r="AB18" s="77">
        <v>31</v>
      </c>
      <c r="AC18" s="16"/>
      <c r="AD18" s="17">
        <v>7</v>
      </c>
      <c r="AE18" s="45">
        <v>14</v>
      </c>
      <c r="AF18" s="72">
        <v>21</v>
      </c>
      <c r="AG18" s="79">
        <v>28</v>
      </c>
    </row>
    <row r="19" spans="1:33" ht="12.75">
      <c r="A19" s="43" t="s">
        <v>233</v>
      </c>
      <c r="B19" s="54"/>
      <c r="C19" s="47">
        <v>7</v>
      </c>
      <c r="D19" s="47">
        <v>14</v>
      </c>
      <c r="E19" s="47">
        <v>21</v>
      </c>
      <c r="F19" s="47">
        <v>28</v>
      </c>
      <c r="G19" s="60"/>
      <c r="H19" s="46">
        <v>5</v>
      </c>
      <c r="I19" s="47">
        <v>12</v>
      </c>
      <c r="J19" s="47">
        <v>19</v>
      </c>
      <c r="K19" s="47">
        <v>26</v>
      </c>
      <c r="L19" s="58"/>
      <c r="M19" s="46">
        <v>2</v>
      </c>
      <c r="N19" s="47">
        <v>9</v>
      </c>
      <c r="O19" s="47">
        <v>16</v>
      </c>
      <c r="P19" s="47">
        <v>23</v>
      </c>
      <c r="Q19" s="48">
        <v>30</v>
      </c>
      <c r="R19" s="54"/>
      <c r="S19" s="47">
        <v>7</v>
      </c>
      <c r="T19" s="47">
        <v>14</v>
      </c>
      <c r="U19" s="47">
        <v>21</v>
      </c>
      <c r="V19" s="47">
        <v>28</v>
      </c>
      <c r="W19" s="55"/>
      <c r="X19" s="46">
        <v>4</v>
      </c>
      <c r="Y19" s="47">
        <v>11</v>
      </c>
      <c r="Z19" s="47">
        <v>18</v>
      </c>
      <c r="AA19" s="47">
        <v>25</v>
      </c>
      <c r="AB19" s="55"/>
      <c r="AC19" s="46">
        <v>1</v>
      </c>
      <c r="AD19" s="47">
        <v>8</v>
      </c>
      <c r="AE19" s="47">
        <v>15</v>
      </c>
      <c r="AF19" s="47">
        <v>22</v>
      </c>
      <c r="AG19" s="57"/>
    </row>
    <row r="20" spans="1:33" ht="12.75">
      <c r="A20" s="44" t="s">
        <v>234</v>
      </c>
      <c r="B20" s="50">
        <v>1</v>
      </c>
      <c r="C20" s="51">
        <v>8</v>
      </c>
      <c r="D20" s="51">
        <v>15</v>
      </c>
      <c r="E20" s="51">
        <v>22</v>
      </c>
      <c r="F20" s="51">
        <v>29</v>
      </c>
      <c r="G20" s="56"/>
      <c r="H20" s="50">
        <v>6</v>
      </c>
      <c r="I20" s="51">
        <v>13</v>
      </c>
      <c r="J20" s="51">
        <v>20</v>
      </c>
      <c r="K20" s="51">
        <v>27</v>
      </c>
      <c r="L20" s="59"/>
      <c r="M20" s="50">
        <v>3</v>
      </c>
      <c r="N20" s="51">
        <v>10</v>
      </c>
      <c r="O20" s="51">
        <v>17</v>
      </c>
      <c r="P20" s="51">
        <v>24</v>
      </c>
      <c r="Q20" s="56"/>
      <c r="R20" s="50">
        <v>1</v>
      </c>
      <c r="S20" s="51">
        <v>8</v>
      </c>
      <c r="T20" s="51">
        <v>15</v>
      </c>
      <c r="U20" s="51">
        <v>22</v>
      </c>
      <c r="V20" s="51">
        <v>29</v>
      </c>
      <c r="W20" s="56"/>
      <c r="X20" s="50">
        <v>5</v>
      </c>
      <c r="Y20" s="51">
        <v>12</v>
      </c>
      <c r="Z20" s="51">
        <v>19</v>
      </c>
      <c r="AA20" s="51">
        <v>26</v>
      </c>
      <c r="AB20" s="56"/>
      <c r="AC20" s="50">
        <v>2</v>
      </c>
      <c r="AD20" s="51">
        <v>9</v>
      </c>
      <c r="AE20" s="51">
        <v>16</v>
      </c>
      <c r="AF20" s="51">
        <v>23</v>
      </c>
      <c r="AG20" s="56"/>
    </row>
    <row r="22" spans="1:33" ht="12.75">
      <c r="A22" s="1" t="s">
        <v>225</v>
      </c>
      <c r="B22" s="95" t="s">
        <v>113</v>
      </c>
      <c r="C22" s="92"/>
      <c r="D22" s="92"/>
      <c r="E22" s="92"/>
      <c r="F22" s="92"/>
      <c r="G22" s="93"/>
      <c r="H22" s="95" t="s">
        <v>145</v>
      </c>
      <c r="I22" s="92"/>
      <c r="J22" s="92"/>
      <c r="K22" s="92"/>
      <c r="L22" s="93"/>
      <c r="M22" s="95" t="s">
        <v>159</v>
      </c>
      <c r="N22" s="92"/>
      <c r="O22" s="92"/>
      <c r="P22" s="92"/>
      <c r="Q22" s="93"/>
      <c r="R22" s="95" t="s">
        <v>235</v>
      </c>
      <c r="S22" s="92"/>
      <c r="T22" s="92"/>
      <c r="U22" s="92"/>
      <c r="V22" s="92"/>
      <c r="W22" s="97"/>
      <c r="X22" s="95" t="s">
        <v>236</v>
      </c>
      <c r="Y22" s="92"/>
      <c r="Z22" s="92"/>
      <c r="AA22" s="92"/>
      <c r="AB22" s="93"/>
      <c r="AC22" s="92" t="s">
        <v>237</v>
      </c>
      <c r="AD22" s="92"/>
      <c r="AE22" s="92"/>
      <c r="AF22" s="92"/>
      <c r="AG22" s="93"/>
    </row>
    <row r="23" spans="1:33" ht="12.75">
      <c r="A23" s="1" t="s">
        <v>226</v>
      </c>
      <c r="B23" s="11">
        <v>26</v>
      </c>
      <c r="C23" s="40">
        <v>27</v>
      </c>
      <c r="D23" s="40">
        <v>28</v>
      </c>
      <c r="E23" s="40">
        <v>29</v>
      </c>
      <c r="F23" s="10">
        <v>30</v>
      </c>
      <c r="G23" s="45">
        <v>31</v>
      </c>
      <c r="H23" s="11">
        <v>31</v>
      </c>
      <c r="I23" s="40">
        <v>32</v>
      </c>
      <c r="J23" s="40">
        <v>33</v>
      </c>
      <c r="K23" s="40">
        <v>34</v>
      </c>
      <c r="L23" s="10">
        <v>35</v>
      </c>
      <c r="M23" s="11">
        <v>35</v>
      </c>
      <c r="N23" s="40">
        <v>36</v>
      </c>
      <c r="O23" s="40">
        <v>37</v>
      </c>
      <c r="P23" s="40">
        <v>38</v>
      </c>
      <c r="Q23" s="10">
        <v>39</v>
      </c>
      <c r="R23" s="11">
        <v>39</v>
      </c>
      <c r="S23" s="40">
        <v>40</v>
      </c>
      <c r="T23" s="40">
        <v>41</v>
      </c>
      <c r="U23" s="40">
        <v>42</v>
      </c>
      <c r="V23" s="40">
        <v>43</v>
      </c>
      <c r="W23" s="10"/>
      <c r="X23" s="40">
        <v>44</v>
      </c>
      <c r="Y23" s="40">
        <v>45</v>
      </c>
      <c r="Z23" s="40">
        <v>46</v>
      </c>
      <c r="AA23" s="40">
        <v>47</v>
      </c>
      <c r="AB23" s="10">
        <v>48</v>
      </c>
      <c r="AC23" s="11">
        <v>48</v>
      </c>
      <c r="AD23" s="40">
        <v>49</v>
      </c>
      <c r="AE23" s="40">
        <v>50</v>
      </c>
      <c r="AF23" s="40">
        <v>51</v>
      </c>
      <c r="AG23" s="10">
        <v>52</v>
      </c>
    </row>
    <row r="24" spans="1:33" ht="12.75">
      <c r="A24" s="1" t="s">
        <v>227</v>
      </c>
      <c r="B24" s="16"/>
      <c r="C24" s="17"/>
      <c r="D24" s="17"/>
      <c r="E24" s="17"/>
      <c r="F24" s="17"/>
      <c r="G24" s="18"/>
      <c r="H24" s="16"/>
      <c r="I24" s="17"/>
      <c r="J24" s="17"/>
      <c r="K24" s="17"/>
      <c r="L24" s="18"/>
      <c r="M24" s="16"/>
      <c r="N24" s="17"/>
      <c r="O24" s="17"/>
      <c r="P24" s="17"/>
      <c r="Q24" s="18"/>
      <c r="R24" s="16"/>
      <c r="S24" s="17"/>
      <c r="T24" s="17"/>
      <c r="U24" s="17"/>
      <c r="V24" s="17"/>
      <c r="W24" s="18"/>
      <c r="X24" s="16"/>
      <c r="Y24" s="17"/>
      <c r="Z24" s="17"/>
      <c r="AA24" s="17"/>
      <c r="AB24" s="18"/>
      <c r="AC24" s="16"/>
      <c r="AD24" s="17"/>
      <c r="AE24" s="17"/>
      <c r="AF24" s="17"/>
      <c r="AG24" s="18"/>
    </row>
    <row r="25" spans="1:33" ht="12.75">
      <c r="A25" s="41" t="s">
        <v>228</v>
      </c>
      <c r="B25" s="16"/>
      <c r="C25" s="17">
        <v>3</v>
      </c>
      <c r="D25" s="67">
        <v>10</v>
      </c>
      <c r="E25" s="17">
        <v>17</v>
      </c>
      <c r="F25" s="74">
        <v>24</v>
      </c>
      <c r="G25" s="87">
        <v>31</v>
      </c>
      <c r="H25" s="16"/>
      <c r="I25" s="17">
        <v>7</v>
      </c>
      <c r="J25" s="17">
        <v>14</v>
      </c>
      <c r="K25" s="17">
        <v>21</v>
      </c>
      <c r="L25" s="18">
        <v>28</v>
      </c>
      <c r="M25" s="16"/>
      <c r="N25" s="17">
        <v>5</v>
      </c>
      <c r="O25" s="17">
        <v>12</v>
      </c>
      <c r="P25" s="85">
        <v>19</v>
      </c>
      <c r="Q25" s="89">
        <v>26</v>
      </c>
      <c r="R25" s="16"/>
      <c r="S25" s="72">
        <v>2</v>
      </c>
      <c r="T25" s="17">
        <v>9</v>
      </c>
      <c r="U25" s="17">
        <v>16</v>
      </c>
      <c r="V25" s="17">
        <v>23</v>
      </c>
      <c r="W25" s="18">
        <v>30</v>
      </c>
      <c r="X25" s="16"/>
      <c r="Y25" s="17">
        <v>7</v>
      </c>
      <c r="Z25" s="17">
        <v>14</v>
      </c>
      <c r="AA25" s="17">
        <v>21</v>
      </c>
      <c r="AB25" s="18">
        <v>28</v>
      </c>
      <c r="AC25" s="16"/>
      <c r="AD25" s="17">
        <v>4</v>
      </c>
      <c r="AE25" s="17">
        <v>11</v>
      </c>
      <c r="AF25" s="17">
        <v>18</v>
      </c>
      <c r="AG25" s="18">
        <v>25</v>
      </c>
    </row>
    <row r="26" spans="1:33" ht="12.75">
      <c r="A26" s="42" t="s">
        <v>229</v>
      </c>
      <c r="B26" s="16"/>
      <c r="C26" s="17">
        <v>4</v>
      </c>
      <c r="D26" s="17">
        <v>11</v>
      </c>
      <c r="E26" s="17">
        <v>18</v>
      </c>
      <c r="F26" s="74">
        <v>25</v>
      </c>
      <c r="H26" s="16">
        <v>1</v>
      </c>
      <c r="I26" s="17">
        <v>8</v>
      </c>
      <c r="J26" s="17">
        <v>15</v>
      </c>
      <c r="K26" s="17">
        <v>22</v>
      </c>
      <c r="L26" s="55">
        <v>29</v>
      </c>
      <c r="M26" s="16"/>
      <c r="N26" s="17">
        <v>6</v>
      </c>
      <c r="O26" s="17">
        <v>13</v>
      </c>
      <c r="P26" s="85">
        <v>20</v>
      </c>
      <c r="Q26" s="89">
        <v>27</v>
      </c>
      <c r="R26" s="16"/>
      <c r="S26" s="80">
        <v>3</v>
      </c>
      <c r="T26" s="17">
        <v>10</v>
      </c>
      <c r="U26" s="17">
        <v>17</v>
      </c>
      <c r="V26" s="17">
        <v>24</v>
      </c>
      <c r="W26" s="18"/>
      <c r="X26" s="16">
        <v>1</v>
      </c>
      <c r="Y26" s="17">
        <v>8</v>
      </c>
      <c r="Z26" s="17">
        <v>15</v>
      </c>
      <c r="AA26" s="17">
        <v>22</v>
      </c>
      <c r="AB26" s="18">
        <v>29</v>
      </c>
      <c r="AC26" s="16"/>
      <c r="AD26" s="17">
        <v>5</v>
      </c>
      <c r="AE26" s="17">
        <v>12</v>
      </c>
      <c r="AF26" s="17">
        <v>19</v>
      </c>
      <c r="AG26" s="18">
        <v>26</v>
      </c>
    </row>
    <row r="27" spans="1:33" ht="12.75">
      <c r="A27" s="42" t="s">
        <v>230</v>
      </c>
      <c r="B27" s="16"/>
      <c r="C27" s="17">
        <v>5</v>
      </c>
      <c r="D27" s="17">
        <v>12</v>
      </c>
      <c r="E27" s="17">
        <v>19</v>
      </c>
      <c r="F27" s="74">
        <v>26</v>
      </c>
      <c r="H27" s="16">
        <v>2</v>
      </c>
      <c r="I27" s="17">
        <v>9</v>
      </c>
      <c r="J27" s="17">
        <v>16</v>
      </c>
      <c r="K27" s="17">
        <v>23</v>
      </c>
      <c r="L27" s="55">
        <v>30</v>
      </c>
      <c r="M27" s="16"/>
      <c r="N27" s="17">
        <v>7</v>
      </c>
      <c r="O27" s="17">
        <v>14</v>
      </c>
      <c r="P27" s="85">
        <v>21</v>
      </c>
      <c r="Q27" s="79">
        <v>28</v>
      </c>
      <c r="R27" s="16"/>
      <c r="S27" s="17">
        <v>4</v>
      </c>
      <c r="T27" s="17">
        <v>11</v>
      </c>
      <c r="U27" s="17">
        <v>18</v>
      </c>
      <c r="V27" s="17">
        <v>25</v>
      </c>
      <c r="W27" s="18"/>
      <c r="X27" s="16">
        <v>2</v>
      </c>
      <c r="Y27" s="17">
        <v>9</v>
      </c>
      <c r="Z27" s="17">
        <v>16</v>
      </c>
      <c r="AA27" s="17">
        <v>23</v>
      </c>
      <c r="AB27" s="18">
        <v>30</v>
      </c>
      <c r="AC27" s="16"/>
      <c r="AD27" s="17">
        <v>6</v>
      </c>
      <c r="AE27" s="17">
        <v>13</v>
      </c>
      <c r="AF27" s="17">
        <v>20</v>
      </c>
      <c r="AG27" s="18">
        <v>27</v>
      </c>
    </row>
    <row r="28" spans="1:33" ht="12.75">
      <c r="A28" s="42" t="s">
        <v>231</v>
      </c>
      <c r="B28" s="16"/>
      <c r="C28" s="72">
        <v>6</v>
      </c>
      <c r="D28" s="17">
        <v>13</v>
      </c>
      <c r="E28" s="17">
        <v>20</v>
      </c>
      <c r="F28" s="74">
        <v>27</v>
      </c>
      <c r="H28" s="16">
        <v>3</v>
      </c>
      <c r="I28" s="17">
        <v>10</v>
      </c>
      <c r="J28" s="17">
        <v>17</v>
      </c>
      <c r="K28" s="72">
        <v>24</v>
      </c>
      <c r="L28" s="18"/>
      <c r="M28" s="75">
        <v>1</v>
      </c>
      <c r="N28" s="62">
        <v>8</v>
      </c>
      <c r="O28" s="85">
        <v>15</v>
      </c>
      <c r="P28" s="85">
        <v>22</v>
      </c>
      <c r="Q28" s="77">
        <v>29</v>
      </c>
      <c r="R28" s="16"/>
      <c r="S28" s="17">
        <v>5</v>
      </c>
      <c r="T28" s="67">
        <v>12</v>
      </c>
      <c r="U28" s="17">
        <v>19</v>
      </c>
      <c r="V28" s="17">
        <v>26</v>
      </c>
      <c r="W28" s="18"/>
      <c r="X28" s="16">
        <v>3</v>
      </c>
      <c r="Y28" s="17">
        <v>10</v>
      </c>
      <c r="Z28" s="17">
        <v>17</v>
      </c>
      <c r="AA28" s="17">
        <v>24</v>
      </c>
      <c r="AB28" s="18">
        <v>31</v>
      </c>
      <c r="AC28" s="16"/>
      <c r="AD28" s="17">
        <v>7</v>
      </c>
      <c r="AE28" s="17">
        <v>14</v>
      </c>
      <c r="AF28" s="17">
        <v>21</v>
      </c>
      <c r="AG28" s="18">
        <v>28</v>
      </c>
    </row>
    <row r="29" spans="1:33" ht="12.75">
      <c r="A29" s="42" t="s">
        <v>232</v>
      </c>
      <c r="B29" s="16"/>
      <c r="C29" s="72">
        <v>7</v>
      </c>
      <c r="D29" s="17">
        <v>14</v>
      </c>
      <c r="E29" s="78">
        <v>21</v>
      </c>
      <c r="F29" s="74">
        <v>28</v>
      </c>
      <c r="H29" s="16">
        <v>4</v>
      </c>
      <c r="I29" s="17">
        <v>11</v>
      </c>
      <c r="J29" s="17">
        <v>18</v>
      </c>
      <c r="K29" s="72">
        <v>25</v>
      </c>
      <c r="L29" s="55"/>
      <c r="M29" s="75">
        <v>2</v>
      </c>
      <c r="N29" s="67">
        <v>9</v>
      </c>
      <c r="O29" s="85">
        <v>16</v>
      </c>
      <c r="P29" s="85">
        <v>23</v>
      </c>
      <c r="Q29" s="83">
        <v>30</v>
      </c>
      <c r="R29" s="16"/>
      <c r="S29" s="17">
        <v>6</v>
      </c>
      <c r="T29" s="17">
        <v>13</v>
      </c>
      <c r="U29" s="17">
        <v>20</v>
      </c>
      <c r="V29" s="17">
        <v>27</v>
      </c>
      <c r="W29" s="18"/>
      <c r="X29" s="16">
        <v>4</v>
      </c>
      <c r="Y29" s="17">
        <v>11</v>
      </c>
      <c r="Z29" s="17">
        <v>18</v>
      </c>
      <c r="AA29" s="72">
        <v>25</v>
      </c>
      <c r="AB29" s="18"/>
      <c r="AC29" s="16">
        <v>1</v>
      </c>
      <c r="AD29" s="17">
        <v>8</v>
      </c>
      <c r="AE29" s="17">
        <v>15</v>
      </c>
      <c r="AF29" s="17">
        <v>22</v>
      </c>
      <c r="AG29" s="77">
        <v>29</v>
      </c>
    </row>
    <row r="30" spans="1:33" ht="12.75">
      <c r="A30" s="43" t="s">
        <v>233</v>
      </c>
      <c r="B30" s="46">
        <v>1</v>
      </c>
      <c r="C30" s="47">
        <v>8</v>
      </c>
      <c r="D30" s="47">
        <v>15</v>
      </c>
      <c r="E30" s="47">
        <v>22</v>
      </c>
      <c r="F30" s="49">
        <v>29</v>
      </c>
      <c r="G30" s="60"/>
      <c r="H30" s="46">
        <v>5</v>
      </c>
      <c r="I30" s="47">
        <v>12</v>
      </c>
      <c r="J30" s="47">
        <v>19</v>
      </c>
      <c r="K30" s="47">
        <v>26</v>
      </c>
      <c r="L30" s="57"/>
      <c r="M30" s="46">
        <v>3</v>
      </c>
      <c r="N30" s="47">
        <v>10</v>
      </c>
      <c r="O30" s="47">
        <v>17</v>
      </c>
      <c r="P30" s="47">
        <v>24</v>
      </c>
      <c r="Q30" s="48">
        <v>31</v>
      </c>
      <c r="R30" s="54"/>
      <c r="S30" s="47">
        <v>7</v>
      </c>
      <c r="T30" s="47">
        <v>14</v>
      </c>
      <c r="U30" s="47">
        <v>21</v>
      </c>
      <c r="V30" s="47">
        <v>28</v>
      </c>
      <c r="W30" s="55"/>
      <c r="X30" s="46">
        <v>5</v>
      </c>
      <c r="Y30" s="47">
        <v>12</v>
      </c>
      <c r="Z30" s="47">
        <v>19</v>
      </c>
      <c r="AA30" s="47">
        <v>26</v>
      </c>
      <c r="AB30" s="55"/>
      <c r="AC30" s="46">
        <v>2</v>
      </c>
      <c r="AD30" s="47">
        <v>9</v>
      </c>
      <c r="AE30" s="47">
        <v>16</v>
      </c>
      <c r="AF30" s="47">
        <v>23</v>
      </c>
      <c r="AG30" s="49">
        <v>30</v>
      </c>
    </row>
    <row r="31" spans="1:33" ht="12.75">
      <c r="A31" s="44" t="s">
        <v>234</v>
      </c>
      <c r="B31" s="50">
        <v>2</v>
      </c>
      <c r="C31" s="51">
        <v>9</v>
      </c>
      <c r="D31" s="51">
        <v>16</v>
      </c>
      <c r="E31" s="51">
        <v>23</v>
      </c>
      <c r="F31" s="53">
        <v>30</v>
      </c>
      <c r="G31" s="60"/>
      <c r="H31" s="50">
        <v>6</v>
      </c>
      <c r="I31" s="51">
        <v>13</v>
      </c>
      <c r="J31" s="51">
        <v>20</v>
      </c>
      <c r="K31" s="51">
        <v>27</v>
      </c>
      <c r="L31" s="61"/>
      <c r="M31" s="50">
        <v>4</v>
      </c>
      <c r="N31" s="51">
        <v>11</v>
      </c>
      <c r="O31" s="51">
        <v>18</v>
      </c>
      <c r="P31" s="51">
        <v>25</v>
      </c>
      <c r="Q31" s="56"/>
      <c r="R31" s="50">
        <v>1</v>
      </c>
      <c r="S31" s="51">
        <v>8</v>
      </c>
      <c r="T31" s="51">
        <v>15</v>
      </c>
      <c r="U31" s="51">
        <v>22</v>
      </c>
      <c r="V31" s="51">
        <v>29</v>
      </c>
      <c r="W31" s="56"/>
      <c r="X31" s="50">
        <v>6</v>
      </c>
      <c r="Y31" s="51">
        <v>13</v>
      </c>
      <c r="Z31" s="51">
        <v>20</v>
      </c>
      <c r="AA31" s="51">
        <v>27</v>
      </c>
      <c r="AB31" s="56"/>
      <c r="AC31" s="50">
        <v>3</v>
      </c>
      <c r="AD31" s="51">
        <v>10</v>
      </c>
      <c r="AE31" s="51">
        <v>17</v>
      </c>
      <c r="AF31" s="51">
        <v>24</v>
      </c>
      <c r="AG31" s="52">
        <v>31</v>
      </c>
    </row>
    <row r="32" ht="6.75" customHeight="1"/>
    <row r="33" ht="5.25" customHeight="1"/>
    <row r="34" ht="12.75">
      <c r="A34" t="s">
        <v>242</v>
      </c>
    </row>
    <row r="35" ht="5.25" customHeight="1"/>
    <row r="36" spans="1:34" ht="12.75">
      <c r="A36" s="95" t="s">
        <v>245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  <c r="Q36" s="63"/>
      <c r="R36" s="11" t="s">
        <v>250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76"/>
      <c r="AH36" s="45"/>
    </row>
    <row r="37" spans="1:34" ht="12.75">
      <c r="A37" s="11" t="s">
        <v>247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10"/>
      <c r="Q37" s="71"/>
      <c r="R37" s="149" t="s">
        <v>251</v>
      </c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48"/>
      <c r="AH37" s="45"/>
    </row>
    <row r="38" spans="1:34" ht="12.75">
      <c r="A38" t="s">
        <v>243</v>
      </c>
      <c r="Q38" s="64"/>
      <c r="R38" s="40" t="s">
        <v>248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84"/>
      <c r="AH38" s="45"/>
    </row>
    <row r="39" spans="1:34" ht="12.75">
      <c r="A39" s="95" t="s">
        <v>244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/>
      <c r="Q39" s="70"/>
      <c r="R39" s="40" t="s">
        <v>249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82"/>
      <c r="AH39" s="45"/>
    </row>
    <row r="45" spans="1:1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</sheetData>
  <mergeCells count="21">
    <mergeCell ref="R22:W22"/>
    <mergeCell ref="X22:AB22"/>
    <mergeCell ref="A39:P39"/>
    <mergeCell ref="A36:P36"/>
    <mergeCell ref="Z1:AG1"/>
    <mergeCell ref="Z2:AG2"/>
    <mergeCell ref="Z3:AG3"/>
    <mergeCell ref="R11:W11"/>
    <mergeCell ref="X11:AB11"/>
    <mergeCell ref="AC11:AG11"/>
    <mergeCell ref="Y4:AG4"/>
    <mergeCell ref="Y5:AG5"/>
    <mergeCell ref="A6:AG6"/>
    <mergeCell ref="A7:AG7"/>
    <mergeCell ref="AC22:AG22"/>
    <mergeCell ref="M11:Q11"/>
    <mergeCell ref="M22:Q22"/>
    <mergeCell ref="B11:G11"/>
    <mergeCell ref="H11:L11"/>
    <mergeCell ref="H22:L22"/>
    <mergeCell ref="B22:G22"/>
  </mergeCells>
  <printOptions/>
  <pageMargins left="1.02" right="0.38" top="0.6" bottom="0.8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82"/>
  <sheetViews>
    <sheetView zoomScale="75" zoomScaleNormal="75" workbookViewId="0" topLeftCell="A52">
      <selection activeCell="J25" sqref="J25"/>
    </sheetView>
  </sheetViews>
  <sheetFormatPr defaultColWidth="9.00390625" defaultRowHeight="12.75"/>
  <cols>
    <col min="35" max="35" width="13.25390625" style="0" bestFit="1" customWidth="1"/>
  </cols>
  <sheetData>
    <row r="1" spans="1:37" ht="13.5" thickBot="1">
      <c r="A1" s="136" t="s">
        <v>200</v>
      </c>
      <c r="B1" s="137"/>
      <c r="C1" s="13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142" t="s">
        <v>201</v>
      </c>
      <c r="AI1" s="142" t="s">
        <v>202</v>
      </c>
      <c r="AJ1" s="144" t="s">
        <v>203</v>
      </c>
      <c r="AK1" s="145"/>
    </row>
    <row r="2" spans="1:37" ht="15.75" thickBot="1">
      <c r="A2" s="139"/>
      <c r="B2" s="140"/>
      <c r="C2" s="141"/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>
        <v>6</v>
      </c>
      <c r="J2" s="23">
        <v>7</v>
      </c>
      <c r="K2" s="23">
        <v>8</v>
      </c>
      <c r="L2" s="23">
        <v>9</v>
      </c>
      <c r="M2" s="23">
        <v>10</v>
      </c>
      <c r="N2" s="23">
        <v>11</v>
      </c>
      <c r="O2" s="23">
        <v>12</v>
      </c>
      <c r="P2" s="23">
        <v>13</v>
      </c>
      <c r="Q2" s="23">
        <v>14</v>
      </c>
      <c r="R2" s="23">
        <v>15</v>
      </c>
      <c r="S2" s="23">
        <v>16</v>
      </c>
      <c r="T2" s="23">
        <v>17</v>
      </c>
      <c r="U2" s="23">
        <v>18</v>
      </c>
      <c r="V2" s="23">
        <v>19</v>
      </c>
      <c r="W2" s="23">
        <v>20</v>
      </c>
      <c r="X2" s="23">
        <v>21</v>
      </c>
      <c r="Y2" s="23">
        <v>22</v>
      </c>
      <c r="Z2" s="23">
        <v>23</v>
      </c>
      <c r="AA2" s="23">
        <v>24</v>
      </c>
      <c r="AB2" s="23">
        <v>25</v>
      </c>
      <c r="AC2" s="23">
        <v>26</v>
      </c>
      <c r="AD2" s="23">
        <v>27</v>
      </c>
      <c r="AE2" s="23">
        <v>28</v>
      </c>
      <c r="AF2" s="23">
        <v>29</v>
      </c>
      <c r="AG2" s="23">
        <v>30</v>
      </c>
      <c r="AH2" s="143"/>
      <c r="AI2" s="143"/>
      <c r="AJ2" s="146" t="s">
        <v>204</v>
      </c>
      <c r="AK2" s="147"/>
    </row>
    <row r="3" spans="1:38" ht="15.75" thickBot="1">
      <c r="A3" s="114" t="s">
        <v>205</v>
      </c>
      <c r="B3" s="115"/>
      <c r="C3" s="24">
        <v>1</v>
      </c>
      <c r="D3" s="25">
        <v>3</v>
      </c>
      <c r="E3" s="25">
        <v>2</v>
      </c>
      <c r="F3" s="25">
        <v>3</v>
      </c>
      <c r="G3" s="25">
        <v>3</v>
      </c>
      <c r="H3" s="25">
        <v>3</v>
      </c>
      <c r="I3" s="25">
        <v>3</v>
      </c>
      <c r="J3" s="25">
        <v>3</v>
      </c>
      <c r="K3" s="25">
        <v>3</v>
      </c>
      <c r="L3" s="25">
        <v>3</v>
      </c>
      <c r="M3" s="25">
        <v>3</v>
      </c>
      <c r="N3" s="25">
        <v>3</v>
      </c>
      <c r="O3" s="25">
        <v>3</v>
      </c>
      <c r="P3" s="25">
        <v>3</v>
      </c>
      <c r="Q3" s="25">
        <v>3</v>
      </c>
      <c r="R3" s="25">
        <v>3</v>
      </c>
      <c r="S3" s="25">
        <v>2</v>
      </c>
      <c r="T3" s="25">
        <v>2</v>
      </c>
      <c r="U3" s="25">
        <v>2</v>
      </c>
      <c r="V3" s="25">
        <v>2</v>
      </c>
      <c r="W3" s="25">
        <v>2</v>
      </c>
      <c r="X3" s="25">
        <v>2</v>
      </c>
      <c r="Y3" s="25">
        <v>2</v>
      </c>
      <c r="Z3" s="25">
        <v>2</v>
      </c>
      <c r="AA3" s="25">
        <v>2</v>
      </c>
      <c r="AB3" s="25">
        <v>0</v>
      </c>
      <c r="AC3" s="25">
        <v>0</v>
      </c>
      <c r="AD3" s="25">
        <v>2</v>
      </c>
      <c r="AE3" s="25">
        <v>2</v>
      </c>
      <c r="AF3" s="25">
        <v>2</v>
      </c>
      <c r="AG3" s="25">
        <v>3</v>
      </c>
      <c r="AH3" s="26">
        <f>SUM(D3:AG3)</f>
        <v>71</v>
      </c>
      <c r="AI3" s="26">
        <f>+AH3/30</f>
        <v>2.3666666666666667</v>
      </c>
      <c r="AJ3" s="120">
        <f>+AL3/0.09</f>
        <v>84.81481481481482</v>
      </c>
      <c r="AK3" s="121"/>
      <c r="AL3">
        <f>+AI3+AI4+AI5</f>
        <v>7.633333333333334</v>
      </c>
    </row>
    <row r="4" spans="1:37" ht="15.75" thickBot="1">
      <c r="A4" s="116"/>
      <c r="B4" s="117"/>
      <c r="C4" s="24">
        <f aca="true" t="shared" si="0" ref="C4:C78">C3+1</f>
        <v>2</v>
      </c>
      <c r="D4" s="25">
        <v>3</v>
      </c>
      <c r="E4" s="25">
        <v>3</v>
      </c>
      <c r="F4" s="25">
        <v>3</v>
      </c>
      <c r="G4" s="25">
        <v>3</v>
      </c>
      <c r="H4" s="25">
        <v>3</v>
      </c>
      <c r="I4" s="25">
        <v>3</v>
      </c>
      <c r="J4" s="25">
        <v>3</v>
      </c>
      <c r="K4" s="25">
        <v>3</v>
      </c>
      <c r="L4" s="25">
        <v>3</v>
      </c>
      <c r="M4" s="25">
        <v>3</v>
      </c>
      <c r="N4" s="25">
        <v>3</v>
      </c>
      <c r="O4" s="25">
        <v>3</v>
      </c>
      <c r="P4" s="25">
        <v>3</v>
      </c>
      <c r="Q4" s="25">
        <v>3</v>
      </c>
      <c r="R4" s="25">
        <v>3</v>
      </c>
      <c r="S4" s="25">
        <v>3</v>
      </c>
      <c r="T4" s="25">
        <v>3</v>
      </c>
      <c r="U4" s="25">
        <v>3</v>
      </c>
      <c r="V4" s="25">
        <v>3</v>
      </c>
      <c r="W4" s="25">
        <v>3</v>
      </c>
      <c r="X4" s="25">
        <v>3</v>
      </c>
      <c r="Y4" s="25">
        <v>3</v>
      </c>
      <c r="Z4" s="25">
        <v>3</v>
      </c>
      <c r="AA4" s="25">
        <v>3</v>
      </c>
      <c r="AB4" s="25">
        <v>3</v>
      </c>
      <c r="AC4" s="25">
        <v>3</v>
      </c>
      <c r="AD4" s="25">
        <v>3</v>
      </c>
      <c r="AE4" s="25">
        <v>3</v>
      </c>
      <c r="AF4" s="25">
        <v>3</v>
      </c>
      <c r="AG4" s="25">
        <v>3</v>
      </c>
      <c r="AH4" s="26">
        <f>SUM(D4:AG4)</f>
        <v>90</v>
      </c>
      <c r="AI4" s="26">
        <f>+AH4/30</f>
        <v>3</v>
      </c>
      <c r="AJ4" s="122"/>
      <c r="AK4" s="123"/>
    </row>
    <row r="5" spans="1:37" ht="15.75" thickBot="1">
      <c r="A5" s="118"/>
      <c r="B5" s="119"/>
      <c r="C5" s="23">
        <f t="shared" si="0"/>
        <v>3</v>
      </c>
      <c r="D5" s="27">
        <v>3</v>
      </c>
      <c r="E5" s="27">
        <v>3</v>
      </c>
      <c r="F5" s="27">
        <v>3</v>
      </c>
      <c r="G5" s="27">
        <v>3</v>
      </c>
      <c r="H5" s="27">
        <v>3</v>
      </c>
      <c r="I5" s="27">
        <v>3</v>
      </c>
      <c r="J5" s="27">
        <v>3</v>
      </c>
      <c r="K5" s="27">
        <v>2</v>
      </c>
      <c r="L5" s="27">
        <v>2</v>
      </c>
      <c r="M5" s="27">
        <v>2</v>
      </c>
      <c r="N5" s="27">
        <v>2</v>
      </c>
      <c r="O5" s="27">
        <v>1</v>
      </c>
      <c r="P5" s="27">
        <v>1</v>
      </c>
      <c r="Q5" s="27">
        <v>1</v>
      </c>
      <c r="R5" s="27">
        <v>1</v>
      </c>
      <c r="S5" s="27">
        <v>1</v>
      </c>
      <c r="T5" s="27">
        <v>0</v>
      </c>
      <c r="U5" s="27">
        <v>0</v>
      </c>
      <c r="V5" s="27">
        <v>3</v>
      </c>
      <c r="W5" s="27">
        <v>3</v>
      </c>
      <c r="X5" s="27">
        <v>3</v>
      </c>
      <c r="Y5" s="27">
        <v>3</v>
      </c>
      <c r="Z5" s="27">
        <v>3</v>
      </c>
      <c r="AA5" s="27">
        <v>3</v>
      </c>
      <c r="AB5" s="27">
        <v>3</v>
      </c>
      <c r="AC5" s="27">
        <v>3</v>
      </c>
      <c r="AD5" s="27">
        <v>3</v>
      </c>
      <c r="AE5" s="27">
        <v>3</v>
      </c>
      <c r="AF5" s="27">
        <v>2</v>
      </c>
      <c r="AG5" s="27">
        <v>2</v>
      </c>
      <c r="AH5" s="26">
        <f>SUM(D5:AG5)</f>
        <v>68</v>
      </c>
      <c r="AI5" s="26">
        <f>+AH5/30</f>
        <v>2.2666666666666666</v>
      </c>
      <c r="AJ5" s="124"/>
      <c r="AK5" s="125"/>
    </row>
    <row r="6" spans="1:37" ht="15.75" thickBot="1">
      <c r="A6" s="114" t="s">
        <v>206</v>
      </c>
      <c r="B6" s="115"/>
      <c r="C6" s="23">
        <f t="shared" si="0"/>
        <v>4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6">
        <v>0</v>
      </c>
      <c r="AI6" s="26" t="e">
        <v>#DIV/0!</v>
      </c>
      <c r="AJ6" s="120" t="e">
        <v>#DIV/0!</v>
      </c>
      <c r="AK6" s="121"/>
    </row>
    <row r="7" spans="1:37" ht="15.75" thickBot="1">
      <c r="A7" s="116"/>
      <c r="B7" s="117"/>
      <c r="C7" s="23">
        <f t="shared" si="0"/>
        <v>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6">
        <v>0</v>
      </c>
      <c r="AI7" s="26" t="e">
        <v>#DIV/0!</v>
      </c>
      <c r="AJ7" s="122"/>
      <c r="AK7" s="123"/>
    </row>
    <row r="8" spans="1:37" ht="15.75" thickBot="1">
      <c r="A8" s="116"/>
      <c r="B8" s="117"/>
      <c r="C8" s="23">
        <f t="shared" si="0"/>
        <v>6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6">
        <v>0</v>
      </c>
      <c r="AI8" s="26" t="e">
        <v>#DIV/0!</v>
      </c>
      <c r="AJ8" s="122"/>
      <c r="AK8" s="123"/>
    </row>
    <row r="9" spans="1:37" ht="15.75" thickBot="1">
      <c r="A9" s="118"/>
      <c r="B9" s="119"/>
      <c r="C9" s="23">
        <f t="shared" si="0"/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6">
        <v>0</v>
      </c>
      <c r="AI9" s="26" t="e">
        <v>#DIV/0!</v>
      </c>
      <c r="AJ9" s="135"/>
      <c r="AK9" s="125"/>
    </row>
    <row r="10" spans="1:37" ht="15.75" thickBot="1">
      <c r="A10" s="114" t="s">
        <v>207</v>
      </c>
      <c r="B10" s="115"/>
      <c r="C10" s="23">
        <f>C9+1</f>
        <v>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6">
        <v>0</v>
      </c>
      <c r="AI10" s="26" t="e">
        <v>#DIV/0!</v>
      </c>
      <c r="AJ10" s="120" t="e">
        <v>#DIV/0!</v>
      </c>
      <c r="AK10" s="121"/>
    </row>
    <row r="11" spans="1:37" ht="15.75" thickBot="1">
      <c r="A11" s="116"/>
      <c r="B11" s="117"/>
      <c r="C11" s="23">
        <f>C10+1</f>
        <v>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6">
        <v>0</v>
      </c>
      <c r="AI11" s="26" t="e">
        <v>#DIV/0!</v>
      </c>
      <c r="AJ11" s="122"/>
      <c r="AK11" s="123"/>
    </row>
    <row r="12" spans="1:37" ht="15.75" thickBot="1">
      <c r="A12" s="116"/>
      <c r="B12" s="117"/>
      <c r="C12" s="23">
        <f>C11+1</f>
        <v>10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6">
        <v>0</v>
      </c>
      <c r="AI12" s="26" t="e">
        <v>#DIV/0!</v>
      </c>
      <c r="AJ12" s="122"/>
      <c r="AK12" s="123"/>
    </row>
    <row r="13" spans="1:37" ht="15.75" thickBot="1">
      <c r="A13" s="118"/>
      <c r="B13" s="119"/>
      <c r="C13" s="23">
        <f>C12+1</f>
        <v>11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6">
        <v>0</v>
      </c>
      <c r="AI13" s="26" t="e">
        <v>#DIV/0!</v>
      </c>
      <c r="AJ13" s="124"/>
      <c r="AK13" s="125"/>
    </row>
    <row r="14" spans="1:37" ht="15.75" thickBot="1">
      <c r="A14" s="114" t="s">
        <v>208</v>
      </c>
      <c r="B14" s="115"/>
      <c r="C14" s="23">
        <f t="shared" si="0"/>
        <v>12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6">
        <v>0</v>
      </c>
      <c r="AI14" s="26" t="e">
        <v>#DIV/0!</v>
      </c>
      <c r="AJ14" s="120" t="e">
        <v>#DIV/0!</v>
      </c>
      <c r="AK14" s="121"/>
    </row>
    <row r="15" spans="1:37" ht="15.75" thickBot="1">
      <c r="A15" s="116"/>
      <c r="B15" s="117"/>
      <c r="C15" s="23">
        <f>C14+1</f>
        <v>13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6">
        <v>0</v>
      </c>
      <c r="AI15" s="26" t="e">
        <v>#DIV/0!</v>
      </c>
      <c r="AJ15" s="122"/>
      <c r="AK15" s="123"/>
    </row>
    <row r="16" spans="1:37" ht="15.75" thickBot="1">
      <c r="A16" s="116"/>
      <c r="B16" s="117"/>
      <c r="C16" s="23">
        <f>C15+1</f>
        <v>14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0</v>
      </c>
      <c r="AI16" s="26" t="e">
        <v>#DIV/0!</v>
      </c>
      <c r="AJ16" s="122"/>
      <c r="AK16" s="123"/>
    </row>
    <row r="17" spans="1:37" ht="15.75" thickBot="1">
      <c r="A17" s="118"/>
      <c r="B17" s="119"/>
      <c r="C17" s="23">
        <f>C16+1</f>
        <v>15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6">
        <v>0</v>
      </c>
      <c r="AI17" s="26" t="e">
        <v>#DIV/0!</v>
      </c>
      <c r="AJ17" s="124"/>
      <c r="AK17" s="125"/>
    </row>
    <row r="18" spans="1:37" ht="15.75" thickBot="1">
      <c r="A18" s="114" t="s">
        <v>209</v>
      </c>
      <c r="B18" s="115"/>
      <c r="C18" s="23">
        <f t="shared" si="0"/>
        <v>16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6">
        <v>0</v>
      </c>
      <c r="AI18" s="26" t="e">
        <v>#DIV/0!</v>
      </c>
      <c r="AJ18" s="120" t="e">
        <v>#DIV/0!</v>
      </c>
      <c r="AK18" s="121"/>
    </row>
    <row r="19" spans="1:37" ht="15.75" thickBot="1">
      <c r="A19" s="116"/>
      <c r="B19" s="117"/>
      <c r="C19" s="24">
        <f t="shared" si="0"/>
        <v>17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6">
        <v>0</v>
      </c>
      <c r="AI19" s="26">
        <v>0</v>
      </c>
      <c r="AJ19" s="122"/>
      <c r="AK19" s="123"/>
    </row>
    <row r="20" spans="1:37" ht="15.75" thickBot="1">
      <c r="A20" s="118"/>
      <c r="B20" s="119"/>
      <c r="C20" s="23">
        <f t="shared" si="0"/>
        <v>18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6">
        <v>0</v>
      </c>
      <c r="AI20" s="26" t="e">
        <v>#DIV/0!</v>
      </c>
      <c r="AJ20" s="124"/>
      <c r="AK20" s="125"/>
    </row>
    <row r="21" spans="1:37" ht="15.75" thickBot="1">
      <c r="A21" s="114" t="s">
        <v>210</v>
      </c>
      <c r="B21" s="115"/>
      <c r="C21" s="23">
        <f t="shared" si="0"/>
        <v>19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6">
        <v>0</v>
      </c>
      <c r="AI21" s="26" t="e">
        <v>#DIV/0!</v>
      </c>
      <c r="AJ21" s="120" t="e">
        <v>#DIV/0!</v>
      </c>
      <c r="AK21" s="121"/>
    </row>
    <row r="22" spans="1:37" ht="15.75" thickBot="1">
      <c r="A22" s="116"/>
      <c r="B22" s="117"/>
      <c r="C22" s="23">
        <f t="shared" si="0"/>
        <v>20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6">
        <v>0</v>
      </c>
      <c r="AI22" s="26" t="e">
        <v>#DIV/0!</v>
      </c>
      <c r="AJ22" s="122"/>
      <c r="AK22" s="123"/>
    </row>
    <row r="23" spans="1:37" ht="15.75" thickBot="1">
      <c r="A23" s="116"/>
      <c r="B23" s="117"/>
      <c r="C23" s="23">
        <f t="shared" si="0"/>
        <v>21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6">
        <v>0</v>
      </c>
      <c r="AI23" s="26" t="e">
        <v>#DIV/0!</v>
      </c>
      <c r="AJ23" s="122"/>
      <c r="AK23" s="123"/>
    </row>
    <row r="24" spans="1:37" ht="15.75" thickBot="1">
      <c r="A24" s="118"/>
      <c r="B24" s="119"/>
      <c r="C24" s="23">
        <f t="shared" si="0"/>
        <v>22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6">
        <v>0</v>
      </c>
      <c r="AI24" s="26" t="e">
        <v>#DIV/0!</v>
      </c>
      <c r="AJ24" s="124"/>
      <c r="AK24" s="125"/>
    </row>
    <row r="25" spans="1:37" ht="15.75" thickBot="1">
      <c r="A25" s="126" t="s">
        <v>211</v>
      </c>
      <c r="B25" s="127"/>
      <c r="C25" s="29">
        <f t="shared" si="0"/>
        <v>23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6">
        <v>0</v>
      </c>
      <c r="AI25" s="26" t="e">
        <v>#DIV/0!</v>
      </c>
      <c r="AJ25" s="120" t="e">
        <v>#DIV/0!</v>
      </c>
      <c r="AK25" s="121"/>
    </row>
    <row r="26" spans="1:37" ht="15.75" thickBot="1">
      <c r="A26" s="128"/>
      <c r="B26" s="129"/>
      <c r="C26" s="29">
        <f t="shared" si="0"/>
        <v>24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>
        <v>0</v>
      </c>
      <c r="AI26" s="26" t="e">
        <v>#DIV/0!</v>
      </c>
      <c r="AJ26" s="122"/>
      <c r="AK26" s="123"/>
    </row>
    <row r="27" spans="1:37" ht="15.75" thickBot="1">
      <c r="A27" s="128"/>
      <c r="B27" s="129"/>
      <c r="C27" s="29">
        <f t="shared" si="0"/>
        <v>25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>
        <v>0</v>
      </c>
      <c r="AI27" s="26" t="e">
        <v>#DIV/0!</v>
      </c>
      <c r="AJ27" s="122"/>
      <c r="AK27" s="123"/>
    </row>
    <row r="28" spans="1:37" ht="15.75" thickBot="1">
      <c r="A28" s="128"/>
      <c r="B28" s="129"/>
      <c r="C28" s="29">
        <f t="shared" si="0"/>
        <v>26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>
        <v>0</v>
      </c>
      <c r="AI28" s="26" t="e">
        <v>#DIV/0!</v>
      </c>
      <c r="AJ28" s="122"/>
      <c r="AK28" s="123"/>
    </row>
    <row r="29" spans="1:37" ht="15.75" thickBot="1">
      <c r="A29" s="128"/>
      <c r="B29" s="129"/>
      <c r="C29" s="29">
        <f t="shared" si="0"/>
        <v>27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>
        <v>0</v>
      </c>
      <c r="AI29" s="26" t="e">
        <v>#DIV/0!</v>
      </c>
      <c r="AJ29" s="122"/>
      <c r="AK29" s="123"/>
    </row>
    <row r="30" spans="1:37" ht="15.75" thickBot="1">
      <c r="A30" s="128"/>
      <c r="B30" s="129"/>
      <c r="C30" s="29">
        <f t="shared" si="0"/>
        <v>28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6">
        <v>0</v>
      </c>
      <c r="AI30" s="26" t="e">
        <v>#DIV/0!</v>
      </c>
      <c r="AJ30" s="122"/>
      <c r="AK30" s="123"/>
    </row>
    <row r="31" spans="1:37" ht="15.75" thickBot="1">
      <c r="A31" s="130"/>
      <c r="B31" s="131"/>
      <c r="C31" s="29">
        <f t="shared" si="0"/>
        <v>29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6">
        <v>0</v>
      </c>
      <c r="AI31" s="26" t="e">
        <v>#DIV/0!</v>
      </c>
      <c r="AJ31" s="124"/>
      <c r="AK31" s="125"/>
    </row>
    <row r="32" spans="1:37" ht="15.75" thickBot="1">
      <c r="A32" s="114" t="s">
        <v>212</v>
      </c>
      <c r="B32" s="115"/>
      <c r="C32" s="23">
        <f t="shared" si="0"/>
        <v>30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6">
        <v>0</v>
      </c>
      <c r="AI32" s="26" t="e">
        <v>#DIV/0!</v>
      </c>
      <c r="AJ32" s="120" t="e">
        <v>#DIV/0!</v>
      </c>
      <c r="AK32" s="132"/>
    </row>
    <row r="33" spans="1:37" ht="15.75" thickBot="1">
      <c r="A33" s="116"/>
      <c r="B33" s="117"/>
      <c r="C33" s="24">
        <f t="shared" si="0"/>
        <v>31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6">
        <v>0</v>
      </c>
      <c r="AI33" s="26">
        <v>0</v>
      </c>
      <c r="AJ33" s="122"/>
      <c r="AK33" s="133"/>
    </row>
    <row r="34" spans="1:37" ht="15.75" thickBot="1">
      <c r="A34" s="116"/>
      <c r="B34" s="117"/>
      <c r="C34" s="23">
        <f t="shared" si="0"/>
        <v>32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6">
        <v>0</v>
      </c>
      <c r="AI34" s="26" t="e">
        <v>#DIV/0!</v>
      </c>
      <c r="AJ34" s="122"/>
      <c r="AK34" s="133"/>
    </row>
    <row r="35" spans="1:37" ht="15.75" thickBot="1">
      <c r="A35" s="116"/>
      <c r="B35" s="117"/>
      <c r="C35" s="24">
        <f t="shared" si="0"/>
        <v>33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6">
        <v>0</v>
      </c>
      <c r="AI35" s="26">
        <v>0</v>
      </c>
      <c r="AJ35" s="122"/>
      <c r="AK35" s="133"/>
    </row>
    <row r="36" spans="1:37" ht="15.75" thickBot="1">
      <c r="A36" s="116"/>
      <c r="B36" s="117"/>
      <c r="C36" s="23">
        <f t="shared" si="0"/>
        <v>34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6">
        <v>0</v>
      </c>
      <c r="AI36" s="26" t="e">
        <v>#DIV/0!</v>
      </c>
      <c r="AJ36" s="122"/>
      <c r="AK36" s="133"/>
    </row>
    <row r="37" spans="1:37" ht="15.75" thickBot="1">
      <c r="A37" s="118"/>
      <c r="B37" s="119"/>
      <c r="C37" s="24">
        <f t="shared" si="0"/>
        <v>35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6">
        <v>0</v>
      </c>
      <c r="AI37" s="26">
        <v>0</v>
      </c>
      <c r="AJ37" s="124"/>
      <c r="AK37" s="134"/>
    </row>
    <row r="38" spans="1:37" ht="15.75" thickBot="1">
      <c r="A38" s="101" t="s">
        <v>213</v>
      </c>
      <c r="B38" s="106" t="s">
        <v>214</v>
      </c>
      <c r="C38" s="24">
        <f t="shared" si="0"/>
        <v>36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6">
        <v>0</v>
      </c>
      <c r="AI38" s="26" t="e">
        <v>#DIV/0!</v>
      </c>
      <c r="AJ38" s="103" t="e">
        <v>#DIV/0!</v>
      </c>
      <c r="AK38" s="103" t="e">
        <v>#DIV/0!</v>
      </c>
    </row>
    <row r="39" spans="1:37" ht="15.75" thickBot="1">
      <c r="A39" s="102"/>
      <c r="B39" s="107"/>
      <c r="C39" s="24">
        <f t="shared" si="0"/>
        <v>37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>
        <v>0</v>
      </c>
      <c r="AI39" s="26" t="e">
        <v>#DIV/0!</v>
      </c>
      <c r="AJ39" s="104"/>
      <c r="AK39" s="104"/>
    </row>
    <row r="40" spans="1:37" ht="15.75" thickBot="1">
      <c r="A40" s="102"/>
      <c r="B40" s="107"/>
      <c r="C40" s="24">
        <f t="shared" si="0"/>
        <v>38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>
        <v>0</v>
      </c>
      <c r="AI40" s="26" t="e">
        <v>#DIV/0!</v>
      </c>
      <c r="AJ40" s="104"/>
      <c r="AK40" s="104"/>
    </row>
    <row r="41" spans="1:37" ht="15.75" thickBot="1">
      <c r="A41" s="102"/>
      <c r="B41" s="88"/>
      <c r="C41" s="24">
        <f t="shared" si="0"/>
        <v>39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6">
        <v>0</v>
      </c>
      <c r="AI41" s="26" t="e">
        <v>#DIV/0!</v>
      </c>
      <c r="AJ41" s="105"/>
      <c r="AK41" s="104"/>
    </row>
    <row r="42" spans="1:37" ht="15.75" thickBot="1">
      <c r="A42" s="102"/>
      <c r="B42" s="98" t="s">
        <v>215</v>
      </c>
      <c r="C42" s="24">
        <f>C41+1</f>
        <v>40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6">
        <v>0</v>
      </c>
      <c r="AI42" s="26">
        <v>0</v>
      </c>
      <c r="AJ42" s="103" t="e">
        <v>#DIV/0!</v>
      </c>
      <c r="AK42" s="112"/>
    </row>
    <row r="43" spans="1:37" ht="15.75" thickBot="1">
      <c r="A43" s="102"/>
      <c r="B43" s="99"/>
      <c r="C43" s="32">
        <f>C42+1</f>
        <v>41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26">
        <v>0</v>
      </c>
      <c r="AI43" s="26" t="e">
        <v>#DIV/0!</v>
      </c>
      <c r="AJ43" s="104"/>
      <c r="AK43" s="112"/>
    </row>
    <row r="44" spans="1:37" ht="15.75" thickBot="1">
      <c r="A44" s="102"/>
      <c r="B44" s="100"/>
      <c r="C44" s="32">
        <f>C43+1</f>
        <v>42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26">
        <v>0</v>
      </c>
      <c r="AI44" s="26" t="e">
        <v>#DIV/0!</v>
      </c>
      <c r="AJ44" s="105"/>
      <c r="AK44" s="112"/>
    </row>
    <row r="45" spans="1:37" ht="15.75" thickBot="1">
      <c r="A45" s="102"/>
      <c r="B45" s="98" t="s">
        <v>216</v>
      </c>
      <c r="C45" s="32">
        <f t="shared" si="0"/>
        <v>43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26">
        <v>0</v>
      </c>
      <c r="AI45" s="26" t="e">
        <v>#DIV/0!</v>
      </c>
      <c r="AJ45" s="103" t="e">
        <v>#DIV/0!</v>
      </c>
      <c r="AK45" s="112"/>
    </row>
    <row r="46" spans="1:37" ht="15.75" thickBot="1">
      <c r="A46" s="102"/>
      <c r="B46" s="100"/>
      <c r="C46" s="24">
        <f t="shared" si="0"/>
        <v>44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6">
        <v>0</v>
      </c>
      <c r="AI46" s="26">
        <v>0</v>
      </c>
      <c r="AJ46" s="105"/>
      <c r="AK46" s="112"/>
    </row>
    <row r="47" spans="1:37" ht="15.75" thickBot="1">
      <c r="A47" s="102"/>
      <c r="B47" s="98" t="s">
        <v>217</v>
      </c>
      <c r="C47" s="24">
        <f t="shared" si="0"/>
        <v>45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6">
        <v>0</v>
      </c>
      <c r="AI47" s="26">
        <v>0</v>
      </c>
      <c r="AJ47" s="103" t="e">
        <v>#DIV/0!</v>
      </c>
      <c r="AK47" s="112"/>
    </row>
    <row r="48" spans="1:37" ht="15.75" thickBot="1">
      <c r="A48" s="102"/>
      <c r="B48" s="99"/>
      <c r="C48" s="24">
        <f t="shared" si="0"/>
        <v>46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6">
        <v>0</v>
      </c>
      <c r="AI48" s="26">
        <v>0</v>
      </c>
      <c r="AJ48" s="104"/>
      <c r="AK48" s="112"/>
    </row>
    <row r="49" spans="1:37" ht="15.75" thickBot="1">
      <c r="A49" s="102"/>
      <c r="B49" s="99"/>
      <c r="C49" s="24">
        <f t="shared" si="0"/>
        <v>47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6">
        <v>0</v>
      </c>
      <c r="AI49" s="26">
        <v>0</v>
      </c>
      <c r="AJ49" s="104"/>
      <c r="AK49" s="112"/>
    </row>
    <row r="50" spans="1:37" ht="15.75" thickBot="1">
      <c r="A50" s="102"/>
      <c r="B50" s="99"/>
      <c r="C50" s="23">
        <f t="shared" si="0"/>
        <v>48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6">
        <v>0</v>
      </c>
      <c r="AI50" s="26" t="e">
        <v>#DIV/0!</v>
      </c>
      <c r="AJ50" s="104"/>
      <c r="AK50" s="112"/>
    </row>
    <row r="51" spans="1:37" ht="15.75" thickBot="1">
      <c r="A51" s="102"/>
      <c r="B51" s="99"/>
      <c r="C51" s="24">
        <f t="shared" si="0"/>
        <v>49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6">
        <v>0</v>
      </c>
      <c r="AI51" s="26">
        <v>0</v>
      </c>
      <c r="AJ51" s="104"/>
      <c r="AK51" s="112"/>
    </row>
    <row r="52" spans="1:37" ht="15.75" thickBot="1">
      <c r="A52" s="102"/>
      <c r="B52" s="99"/>
      <c r="C52" s="23">
        <f t="shared" si="0"/>
        <v>50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6">
        <v>0</v>
      </c>
      <c r="AI52" s="26" t="e">
        <v>#DIV/0!</v>
      </c>
      <c r="AJ52" s="104"/>
      <c r="AK52" s="112"/>
    </row>
    <row r="53" spans="1:37" ht="15.75" thickBot="1">
      <c r="A53" s="102"/>
      <c r="B53" s="100"/>
      <c r="C53" s="23">
        <f t="shared" si="0"/>
        <v>51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6">
        <v>0</v>
      </c>
      <c r="AI53" s="26" t="e">
        <v>#DIV/0!</v>
      </c>
      <c r="AJ53" s="105"/>
      <c r="AK53" s="112"/>
    </row>
    <row r="54" spans="1:37" ht="15.75" thickBot="1">
      <c r="A54" s="102"/>
      <c r="B54" s="98" t="s">
        <v>218</v>
      </c>
      <c r="C54" s="23">
        <f>C53+1</f>
        <v>52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6">
        <v>0</v>
      </c>
      <c r="AI54" s="26" t="e">
        <v>#DIV/0!</v>
      </c>
      <c r="AJ54" s="103" t="e">
        <v>#DIV/0!</v>
      </c>
      <c r="AK54" s="112"/>
    </row>
    <row r="55" spans="1:37" ht="15.75" thickBot="1">
      <c r="A55" s="102"/>
      <c r="B55" s="99"/>
      <c r="C55" s="23">
        <f>C54+1</f>
        <v>53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6">
        <v>0</v>
      </c>
      <c r="AI55" s="26" t="e">
        <v>#DIV/0!</v>
      </c>
      <c r="AJ55" s="104"/>
      <c r="AK55" s="112"/>
    </row>
    <row r="56" spans="1:37" ht="15.75" thickBot="1">
      <c r="A56" s="102"/>
      <c r="B56" s="100"/>
      <c r="C56" s="23">
        <f>C55+1</f>
        <v>54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6">
        <v>0</v>
      </c>
      <c r="AI56" s="26" t="e">
        <v>#DIV/0!</v>
      </c>
      <c r="AJ56" s="105"/>
      <c r="AK56" s="112"/>
    </row>
    <row r="57" spans="1:37" ht="15.75" thickBot="1">
      <c r="A57" s="102" t="s">
        <v>213</v>
      </c>
      <c r="B57" s="98" t="s">
        <v>219</v>
      </c>
      <c r="C57" s="23">
        <f t="shared" si="0"/>
        <v>55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6">
        <v>0</v>
      </c>
      <c r="AI57" s="26" t="e">
        <v>#DIV/0!</v>
      </c>
      <c r="AJ57" s="103" t="e">
        <v>#DIV/0!</v>
      </c>
      <c r="AK57" s="112"/>
    </row>
    <row r="58" spans="1:37" ht="15.75" thickBot="1">
      <c r="A58" s="102"/>
      <c r="B58" s="99"/>
      <c r="C58" s="23">
        <f t="shared" si="0"/>
        <v>56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6">
        <v>0</v>
      </c>
      <c r="AI58" s="26" t="e">
        <v>#DIV/0!</v>
      </c>
      <c r="AJ58" s="112"/>
      <c r="AK58" s="112"/>
    </row>
    <row r="59" spans="1:37" ht="15.75" thickBot="1">
      <c r="A59" s="102"/>
      <c r="B59" s="99"/>
      <c r="C59" s="23">
        <f t="shared" si="0"/>
        <v>57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6">
        <v>0</v>
      </c>
      <c r="AI59" s="26" t="e">
        <v>#DIV/0!</v>
      </c>
      <c r="AJ59" s="112"/>
      <c r="AK59" s="112"/>
    </row>
    <row r="60" spans="1:37" ht="15.75" thickBot="1">
      <c r="A60" s="102"/>
      <c r="B60" s="99"/>
      <c r="C60" s="23">
        <f t="shared" si="0"/>
        <v>58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6">
        <v>0</v>
      </c>
      <c r="AI60" s="26" t="e">
        <v>#DIV/0!</v>
      </c>
      <c r="AJ60" s="112"/>
      <c r="AK60" s="112"/>
    </row>
    <row r="61" spans="1:37" ht="15.75" thickBot="1">
      <c r="A61" s="102"/>
      <c r="B61" s="99"/>
      <c r="C61" s="23">
        <f t="shared" si="0"/>
        <v>59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6">
        <v>0</v>
      </c>
      <c r="AI61" s="26" t="e">
        <v>#DIV/0!</v>
      </c>
      <c r="AJ61" s="112"/>
      <c r="AK61" s="112"/>
    </row>
    <row r="62" spans="1:37" ht="15.75" thickBot="1">
      <c r="A62" s="102"/>
      <c r="B62" s="99"/>
      <c r="C62" s="23">
        <f t="shared" si="0"/>
        <v>60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6">
        <v>0</v>
      </c>
      <c r="AI62" s="26" t="e">
        <v>#DIV/0!</v>
      </c>
      <c r="AJ62" s="112"/>
      <c r="AK62" s="112"/>
    </row>
    <row r="63" spans="1:37" ht="15.75" thickBot="1">
      <c r="A63" s="102"/>
      <c r="B63" s="99"/>
      <c r="C63" s="34">
        <f t="shared" si="0"/>
        <v>61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6">
        <v>0</v>
      </c>
      <c r="AI63" s="26" t="e">
        <v>#DIV/0!</v>
      </c>
      <c r="AJ63" s="112"/>
      <c r="AK63" s="112"/>
    </row>
    <row r="64" spans="1:37" ht="15.75" thickBot="1">
      <c r="A64" s="102"/>
      <c r="B64" s="99"/>
      <c r="C64" s="35">
        <f t="shared" si="0"/>
        <v>62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6">
        <v>0</v>
      </c>
      <c r="AI64" s="26" t="e">
        <v>#DIV/0!</v>
      </c>
      <c r="AJ64" s="112"/>
      <c r="AK64" s="112"/>
    </row>
    <row r="65" spans="1:37" ht="15.75" thickBot="1">
      <c r="A65" s="102"/>
      <c r="B65" s="99"/>
      <c r="C65" s="34">
        <f t="shared" si="0"/>
        <v>63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6">
        <v>0</v>
      </c>
      <c r="AI65" s="26" t="e">
        <v>#DIV/0!</v>
      </c>
      <c r="AJ65" s="112"/>
      <c r="AK65" s="112"/>
    </row>
    <row r="66" spans="1:37" ht="15.75" thickBot="1">
      <c r="A66" s="102"/>
      <c r="B66" s="99"/>
      <c r="C66" s="34">
        <f t="shared" si="0"/>
        <v>64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6">
        <v>0</v>
      </c>
      <c r="AI66" s="26" t="e">
        <v>#DIV/0!</v>
      </c>
      <c r="AJ66" s="112"/>
      <c r="AK66" s="112"/>
    </row>
    <row r="67" spans="1:37" ht="15.75" thickBot="1">
      <c r="A67" s="102"/>
      <c r="B67" s="100"/>
      <c r="C67" s="34">
        <f t="shared" si="0"/>
        <v>65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6">
        <v>0</v>
      </c>
      <c r="AI67" s="26" t="e">
        <v>#DIV/0!</v>
      </c>
      <c r="AJ67" s="113"/>
      <c r="AK67" s="112"/>
    </row>
    <row r="68" spans="1:37" ht="15.75" thickBot="1">
      <c r="A68" s="102"/>
      <c r="B68" s="98" t="s">
        <v>220</v>
      </c>
      <c r="C68" s="35">
        <f t="shared" si="0"/>
        <v>66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6">
        <v>0</v>
      </c>
      <c r="AI68" s="26" t="e">
        <v>#DIV/0!</v>
      </c>
      <c r="AJ68" s="103" t="e">
        <v>#DIV/0!</v>
      </c>
      <c r="AK68" s="112"/>
    </row>
    <row r="69" spans="1:37" ht="15.75" thickBot="1">
      <c r="A69" s="102"/>
      <c r="B69" s="99"/>
      <c r="C69" s="35">
        <f t="shared" si="0"/>
        <v>67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6">
        <v>0</v>
      </c>
      <c r="AI69" s="26" t="e">
        <v>#DIV/0!</v>
      </c>
      <c r="AJ69" s="104"/>
      <c r="AK69" s="112"/>
    </row>
    <row r="70" spans="1:37" ht="15.75" thickBot="1">
      <c r="A70" s="102"/>
      <c r="B70" s="99"/>
      <c r="C70" s="35">
        <f t="shared" si="0"/>
        <v>68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6">
        <v>0</v>
      </c>
      <c r="AI70" s="26" t="e">
        <v>#DIV/0!</v>
      </c>
      <c r="AJ70" s="104"/>
      <c r="AK70" s="112"/>
    </row>
    <row r="71" spans="1:37" ht="15.75" thickBot="1">
      <c r="A71" s="102"/>
      <c r="B71" s="99"/>
      <c r="C71" s="35">
        <f t="shared" si="0"/>
        <v>69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6">
        <v>0</v>
      </c>
      <c r="AI71" s="26" t="e">
        <v>#DIV/0!</v>
      </c>
      <c r="AJ71" s="104"/>
      <c r="AK71" s="112"/>
    </row>
    <row r="72" spans="1:37" ht="15.75" thickBot="1">
      <c r="A72" s="102"/>
      <c r="B72" s="99"/>
      <c r="C72" s="35">
        <f t="shared" si="0"/>
        <v>70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6">
        <v>0</v>
      </c>
      <c r="AI72" s="26" t="e">
        <v>#DIV/0!</v>
      </c>
      <c r="AJ72" s="104"/>
      <c r="AK72" s="112"/>
    </row>
    <row r="73" spans="1:37" ht="15.75" thickBot="1">
      <c r="A73" s="102"/>
      <c r="B73" s="100"/>
      <c r="C73" s="35">
        <f t="shared" si="0"/>
        <v>71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>
        <v>0</v>
      </c>
      <c r="AI73" s="26" t="e">
        <v>#DIV/0!</v>
      </c>
      <c r="AJ73" s="105"/>
      <c r="AK73" s="112"/>
    </row>
    <row r="74" spans="1:37" ht="45.75" thickBot="1">
      <c r="A74" s="102"/>
      <c r="B74" s="31" t="s">
        <v>221</v>
      </c>
      <c r="C74" s="35">
        <f t="shared" si="0"/>
        <v>72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6">
        <v>0</v>
      </c>
      <c r="AI74" s="26">
        <v>0</v>
      </c>
      <c r="AJ74" s="30">
        <v>0</v>
      </c>
      <c r="AK74" s="112"/>
    </row>
    <row r="75" spans="1:37" ht="15.75" thickBot="1">
      <c r="A75" s="102"/>
      <c r="B75" s="98" t="s">
        <v>222</v>
      </c>
      <c r="C75" s="34">
        <f t="shared" si="0"/>
        <v>73</v>
      </c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6">
        <v>0</v>
      </c>
      <c r="AI75" s="26" t="e">
        <v>#DIV/0!</v>
      </c>
      <c r="AJ75" s="103" t="e">
        <v>#DIV/0!</v>
      </c>
      <c r="AK75" s="112"/>
    </row>
    <row r="76" spans="1:37" ht="15.75" thickBot="1">
      <c r="A76" s="102"/>
      <c r="B76" s="99"/>
      <c r="C76" s="34">
        <f t="shared" si="0"/>
        <v>74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6">
        <v>0</v>
      </c>
      <c r="AI76" s="26" t="e">
        <v>#DIV/0!</v>
      </c>
      <c r="AJ76" s="104"/>
      <c r="AK76" s="112"/>
    </row>
    <row r="77" spans="1:37" ht="15.75" thickBot="1">
      <c r="A77" s="102"/>
      <c r="B77" s="100"/>
      <c r="C77" s="34">
        <f t="shared" si="0"/>
        <v>75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6">
        <v>0</v>
      </c>
      <c r="AI77" s="26" t="e">
        <v>#DIV/0!</v>
      </c>
      <c r="AJ77" s="105"/>
      <c r="AK77" s="112"/>
    </row>
    <row r="78" spans="1:37" ht="15.75" thickBot="1">
      <c r="A78" s="102"/>
      <c r="B78" s="98" t="s">
        <v>223</v>
      </c>
      <c r="C78" s="35">
        <f t="shared" si="0"/>
        <v>76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6">
        <v>0</v>
      </c>
      <c r="AI78" s="26" t="e">
        <v>#DIV/0!</v>
      </c>
      <c r="AJ78" s="103" t="e">
        <v>#DIV/0!</v>
      </c>
      <c r="AK78" s="112"/>
    </row>
    <row r="79" spans="1:37" ht="15.75" thickBot="1">
      <c r="A79" s="102"/>
      <c r="B79" s="99"/>
      <c r="C79" s="35">
        <f>C78+1</f>
        <v>77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6">
        <v>0</v>
      </c>
      <c r="AI79" s="26" t="e">
        <v>#DIV/0!</v>
      </c>
      <c r="AJ79" s="104"/>
      <c r="AK79" s="112"/>
    </row>
    <row r="80" spans="1:37" ht="15.75" thickBot="1">
      <c r="A80" s="102"/>
      <c r="B80" s="99"/>
      <c r="C80" s="35">
        <f>C79+1</f>
        <v>78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>
        <v>0</v>
      </c>
      <c r="AI80" s="26" t="e">
        <v>#DIV/0!</v>
      </c>
      <c r="AJ80" s="104"/>
      <c r="AK80" s="112"/>
    </row>
    <row r="81" spans="1:37" ht="15.75" thickBot="1">
      <c r="A81" s="111"/>
      <c r="B81" s="100"/>
      <c r="C81" s="35">
        <f>C80+1</f>
        <v>79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>
        <v>0</v>
      </c>
      <c r="AI81" s="26" t="e">
        <v>#DIV/0!</v>
      </c>
      <c r="AJ81" s="105"/>
      <c r="AK81" s="113"/>
    </row>
    <row r="82" spans="1:37" ht="15.75" thickBot="1">
      <c r="A82" s="108" t="s">
        <v>224</v>
      </c>
      <c r="B82" s="109"/>
      <c r="C82" s="110"/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7"/>
      <c r="AI82" s="37"/>
      <c r="AJ82" s="38"/>
      <c r="AK82" s="38"/>
    </row>
  </sheetData>
  <mergeCells count="42">
    <mergeCell ref="A1:C2"/>
    <mergeCell ref="AH1:AH2"/>
    <mergeCell ref="AI1:AI2"/>
    <mergeCell ref="AJ1:AK2"/>
    <mergeCell ref="A3:B5"/>
    <mergeCell ref="AJ3:AK5"/>
    <mergeCell ref="A6:B9"/>
    <mergeCell ref="AJ6:AK9"/>
    <mergeCell ref="A10:B13"/>
    <mergeCell ref="AJ10:AK13"/>
    <mergeCell ref="A14:B17"/>
    <mergeCell ref="AJ14:AK17"/>
    <mergeCell ref="AJ78:AJ81"/>
    <mergeCell ref="AK38:AK81"/>
    <mergeCell ref="A18:B20"/>
    <mergeCell ref="AJ18:AK20"/>
    <mergeCell ref="A21:B24"/>
    <mergeCell ref="AJ21:AK24"/>
    <mergeCell ref="A25:B31"/>
    <mergeCell ref="AJ25:AK31"/>
    <mergeCell ref="A32:B37"/>
    <mergeCell ref="AJ32:AK37"/>
    <mergeCell ref="A82:C82"/>
    <mergeCell ref="B54:B56"/>
    <mergeCell ref="AJ54:AJ56"/>
    <mergeCell ref="A57:A81"/>
    <mergeCell ref="B57:B67"/>
    <mergeCell ref="AJ57:AJ67"/>
    <mergeCell ref="B68:B73"/>
    <mergeCell ref="AJ68:AJ73"/>
    <mergeCell ref="AJ75:AJ77"/>
    <mergeCell ref="B78:B81"/>
    <mergeCell ref="B75:B77"/>
    <mergeCell ref="A38:A56"/>
    <mergeCell ref="B47:B53"/>
    <mergeCell ref="AJ47:AJ53"/>
    <mergeCell ref="B42:B44"/>
    <mergeCell ref="AJ42:AJ44"/>
    <mergeCell ref="B45:B46"/>
    <mergeCell ref="AJ45:AJ46"/>
    <mergeCell ref="B38:B41"/>
    <mergeCell ref="AJ38:AJ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Администратор</cp:lastModifiedBy>
  <cp:lastPrinted>2013-11-05T11:24:11Z</cp:lastPrinted>
  <dcterms:created xsi:type="dcterms:W3CDTF">2010-12-14T08:21:21Z</dcterms:created>
  <dcterms:modified xsi:type="dcterms:W3CDTF">2013-11-05T11:25:43Z</dcterms:modified>
  <cp:category/>
  <cp:version/>
  <cp:contentType/>
  <cp:contentStatus/>
</cp:coreProperties>
</file>